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G:\_SKOS\3-Themen\COVID-19\SKOS-Publikationen\Analysepapier\Budgethilfe\"/>
    </mc:Choice>
  </mc:AlternateContent>
  <xr:revisionPtr revIDLastSave="0" documentId="13_ncr:1_{461EBD4A-4E5B-48EF-9A3E-DF10895C1405}" xr6:coauthVersionLast="36" xr6:coauthVersionMax="36" xr10:uidLastSave="{00000000-0000-0000-0000-000000000000}"/>
  <workbookProtection lockStructure="1"/>
  <bookViews>
    <workbookView xWindow="0" yWindow="0" windowWidth="28800" windowHeight="12225" xr2:uid="{00000000-000D-0000-FFFF-FFFF00000000}"/>
  </bookViews>
  <sheets>
    <sheet name="Formular Berechnungen" sheetId="2" r:id="rId1"/>
    <sheet name="Zahlengrundlage SKOS-Prognose" sheetId="1" r:id="rId2"/>
    <sheet name="Langzeitarbeitslosigkeit Tab 1" sheetId="3" r:id="rId3"/>
    <sheet name="Flüchtlinge VA Tab 2"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 l="1"/>
  <c r="J29" i="3" l="1"/>
  <c r="J16" i="3"/>
  <c r="I4" i="3" l="1"/>
  <c r="J4" i="3"/>
  <c r="I5" i="3"/>
  <c r="J5" i="3"/>
  <c r="I6" i="3"/>
  <c r="J6" i="3"/>
  <c r="I7" i="3"/>
  <c r="J7" i="3"/>
  <c r="I8" i="3"/>
  <c r="J8" i="3"/>
  <c r="I9" i="3"/>
  <c r="J9" i="3"/>
  <c r="I10" i="3"/>
  <c r="J10" i="3"/>
  <c r="I11" i="3"/>
  <c r="J11" i="3"/>
  <c r="I12" i="3"/>
  <c r="J12" i="3"/>
  <c r="I13" i="3"/>
  <c r="J13" i="3"/>
  <c r="I14" i="3"/>
  <c r="J14" i="3"/>
  <c r="I15" i="3"/>
  <c r="J15" i="3"/>
  <c r="I16" i="3"/>
  <c r="I17" i="3"/>
  <c r="J17" i="3"/>
  <c r="I18" i="3"/>
  <c r="J18" i="3"/>
  <c r="I19" i="3"/>
  <c r="J19" i="3"/>
  <c r="I20" i="3"/>
  <c r="J20" i="3"/>
  <c r="I21" i="3"/>
  <c r="J21" i="3"/>
  <c r="I22" i="3"/>
  <c r="J22" i="3"/>
  <c r="I23" i="3"/>
  <c r="J23" i="3"/>
  <c r="I24" i="3"/>
  <c r="J24" i="3"/>
  <c r="I25" i="3"/>
  <c r="J25" i="3"/>
  <c r="I26" i="3"/>
  <c r="J26" i="3"/>
  <c r="I27" i="3"/>
  <c r="J27" i="3"/>
  <c r="I28" i="3"/>
  <c r="J28" i="3"/>
  <c r="I29" i="3"/>
  <c r="J3" i="3"/>
  <c r="I3" i="3"/>
  <c r="H3" i="3"/>
  <c r="H4" i="3"/>
  <c r="I10" i="4" l="1"/>
  <c r="I9" i="4"/>
  <c r="I8" i="4"/>
  <c r="I7" i="4"/>
  <c r="I11" i="4" s="1"/>
  <c r="H7" i="4"/>
  <c r="I6" i="4"/>
  <c r="D10" i="2" l="1"/>
  <c r="C12" i="2"/>
  <c r="C11" i="2"/>
  <c r="C10" i="2"/>
  <c r="C9" i="2"/>
  <c r="D9" i="2" s="1"/>
  <c r="C8" i="2"/>
  <c r="D8" i="2" s="1"/>
  <c r="H8" i="2" s="1"/>
  <c r="C7" i="2"/>
  <c r="C6" i="2"/>
  <c r="D6" i="2" s="1"/>
  <c r="D11" i="2"/>
  <c r="H11" i="2" s="1"/>
  <c r="G7" i="2"/>
  <c r="B12" i="2" l="1"/>
  <c r="H6" i="2"/>
  <c r="D7" i="2"/>
  <c r="H7" i="2" s="1"/>
  <c r="D13" i="2" l="1"/>
  <c r="H13" i="2"/>
  <c r="E18" i="2" s="1"/>
  <c r="E29" i="3" l="1"/>
  <c r="D29" i="3"/>
  <c r="H28" i="3"/>
  <c r="H27" i="3"/>
  <c r="H26" i="3"/>
  <c r="H25" i="3"/>
  <c r="H24" i="3"/>
  <c r="H23" i="3"/>
  <c r="H22" i="3"/>
  <c r="H21" i="3"/>
  <c r="H20" i="3"/>
  <c r="H19" i="3"/>
  <c r="H18" i="3"/>
  <c r="H17" i="3"/>
  <c r="H16" i="3"/>
  <c r="H15" i="3"/>
  <c r="H14" i="3"/>
  <c r="H13" i="3"/>
  <c r="H12" i="3"/>
  <c r="H11" i="3"/>
  <c r="H10" i="3"/>
  <c r="H9" i="3"/>
  <c r="H8" i="3"/>
  <c r="H7" i="3"/>
  <c r="H6" i="3"/>
  <c r="H5" i="3"/>
  <c r="H29" i="3" l="1"/>
  <c r="D6" i="4" l="1"/>
  <c r="D7" i="4" s="1"/>
  <c r="C6" i="4"/>
  <c r="B6" i="4"/>
  <c r="E5" i="4"/>
  <c r="E4" i="4"/>
  <c r="H6" i="4" l="1"/>
  <c r="B7" i="4"/>
  <c r="E6" i="4"/>
  <c r="F6" i="4"/>
  <c r="F9" i="4" s="1"/>
  <c r="G6" i="4"/>
  <c r="G9" i="4" s="1"/>
  <c r="H9" i="4" l="1"/>
  <c r="H8" i="4"/>
  <c r="G8" i="4"/>
  <c r="G7" i="4"/>
  <c r="F7" i="4"/>
  <c r="F8" i="4"/>
  <c r="G10" i="4" l="1"/>
  <c r="G11" i="4"/>
  <c r="H11" i="4"/>
  <c r="H10" i="4"/>
</calcChain>
</file>

<file path=xl/sharedStrings.xml><?xml version="1.0" encoding="utf-8"?>
<sst xmlns="http://schemas.openxmlformats.org/spreadsheetml/2006/main" count="157" uniqueCount="130">
  <si>
    <t>Total</t>
  </si>
  <si>
    <t>Selbständigerwerbende</t>
  </si>
  <si>
    <t>Quote</t>
  </si>
  <si>
    <t xml:space="preserve">Bevölkerung </t>
  </si>
  <si>
    <t>Sozialhilfebeziehende</t>
  </si>
  <si>
    <t>Anstieg gegenüber 2019</t>
  </si>
  <si>
    <t>optimistisch</t>
  </si>
  <si>
    <t>pessimistisch</t>
  </si>
  <si>
    <t>vorgelagerte Leistungen</t>
  </si>
  <si>
    <t>Flüchtlinge/VA</t>
  </si>
  <si>
    <t>Szenario</t>
  </si>
  <si>
    <t>Jahr</t>
  </si>
  <si>
    <t>Referenz</t>
  </si>
  <si>
    <t xml:space="preserve">Referenz </t>
  </si>
  <si>
    <t>Zunahme</t>
  </si>
  <si>
    <t>Faktoren</t>
  </si>
  <si>
    <t>SKOS Referenz-prognose</t>
  </si>
  <si>
    <t>SoStat</t>
  </si>
  <si>
    <t>Schätzung</t>
  </si>
  <si>
    <t xml:space="preserve">SoStat /Schätzung </t>
  </si>
  <si>
    <t>Flü 5+ /R-Flü 7+</t>
  </si>
  <si>
    <t>VA 7+ /VA Flü 7+</t>
  </si>
  <si>
    <t>Index 2019</t>
  </si>
  <si>
    <t>Prognose Zuwachs</t>
  </si>
  <si>
    <t>Kommunale Zahlen  2019</t>
  </si>
  <si>
    <t>Zürich</t>
  </si>
  <si>
    <t>Bern</t>
  </si>
  <si>
    <t>Luzern</t>
  </si>
  <si>
    <t>Uri</t>
  </si>
  <si>
    <t>Schwyz</t>
  </si>
  <si>
    <t>Obwalden</t>
  </si>
  <si>
    <t>Nidwalden</t>
  </si>
  <si>
    <t>Glarus</t>
  </si>
  <si>
    <t>Zug</t>
  </si>
  <si>
    <t>Freiburg</t>
  </si>
  <si>
    <t>Solothurn</t>
  </si>
  <si>
    <t>Basel-Stadt</t>
  </si>
  <si>
    <t>Basel-Landschaft</t>
  </si>
  <si>
    <t>Schaffhausen</t>
  </si>
  <si>
    <t>Appenzell Ausserrhoden</t>
  </si>
  <si>
    <t>Appenzell Innerrhoden</t>
  </si>
  <si>
    <t>St. Gallen</t>
  </si>
  <si>
    <t>Graubünden</t>
  </si>
  <si>
    <t>Aargau</t>
  </si>
  <si>
    <t>Thurgau</t>
  </si>
  <si>
    <t>Tessin</t>
  </si>
  <si>
    <t>Waadt</t>
  </si>
  <si>
    <t>Wallis</t>
  </si>
  <si>
    <t>Neuenburg</t>
  </si>
  <si>
    <t>Genf</t>
  </si>
  <si>
    <t>Jura</t>
  </si>
  <si>
    <t>Gesamt</t>
  </si>
  <si>
    <t xml:space="preserve">Langzeitarbeitslosigkeit </t>
  </si>
  <si>
    <t>www.amstat.ch</t>
  </si>
  <si>
    <t xml:space="preserve">aktuelle Zahlen unter </t>
  </si>
  <si>
    <t>Quelle</t>
  </si>
  <si>
    <t>amstat.ch</t>
  </si>
  <si>
    <t xml:space="preserve">Quelle Zahlen 2018 und 2019: Sozialhilfestatistik. </t>
  </si>
  <si>
    <t>Dieses Dokument wurde im Oktober 2020 veröffentlicht. Anhand der im Dezember 2020 veröffentlichten  Zahlen der Sozialhilfestatistik konnte die Schätzung 2019 mit den effektiven Zahlen verglichen werden.</t>
  </si>
  <si>
    <t>Link</t>
  </si>
  <si>
    <t>Kommunale Zahlen 2020</t>
  </si>
  <si>
    <t>Prognose unterstützte Personen</t>
  </si>
  <si>
    <t>Jan 21 - Jan 20</t>
  </si>
  <si>
    <t xml:space="preserve">auf Details klicken &gt; 2 Arbeitslose und Stellensuchende &gt; 1.2. nach geografischen Kriterien &gt; auf Excelsymbol klicken &gt; gewünschte Daten anwählen &gt; exportieren </t>
  </si>
  <si>
    <t>Zunahme in %</t>
  </si>
  <si>
    <t xml:space="preserve">Bitte beachten: Die Prozentzahlen geben die Zunahme der Fallzahlen wieder. Eine Zunahme von 200% bedeutet eine Verdreifachung der Zahlen.  </t>
  </si>
  <si>
    <t>Ausgesteuerte</t>
  </si>
  <si>
    <t>Nichtbezug</t>
  </si>
  <si>
    <t>Berechnungstabelle für SKOS-Prognose Oktober 2021</t>
  </si>
  <si>
    <t>Anteil an 100%</t>
  </si>
  <si>
    <t>Anteil Zunahme</t>
  </si>
  <si>
    <t xml:space="preserve">SKOS Referenz Prognose </t>
  </si>
  <si>
    <t>kommunaler  oder kantonaler Wert</t>
  </si>
  <si>
    <t>Faktor</t>
  </si>
  <si>
    <t>Beispiele</t>
  </si>
  <si>
    <t xml:space="preserve">Bemerkung </t>
  </si>
  <si>
    <t xml:space="preserve">vgl. Tab 1 </t>
  </si>
  <si>
    <t>laufen anfangs 22 aus</t>
  </si>
  <si>
    <t>laufen im Sommer 22 aus</t>
  </si>
  <si>
    <t>manuell</t>
  </si>
  <si>
    <t>kantonale Situation analysieren</t>
  </si>
  <si>
    <t xml:space="preserve">SEM-Zahlen </t>
  </si>
  <si>
    <t>Entwicklung 20% tiefer als SKOS</t>
  </si>
  <si>
    <t>vgl. Tab 2</t>
  </si>
  <si>
    <t>Prognose Kosten</t>
  </si>
  <si>
    <t>Prognose SKOS</t>
  </si>
  <si>
    <t>kommunal/kantonal</t>
  </si>
  <si>
    <t xml:space="preserve">Zunahme pro Person und Jahr </t>
  </si>
  <si>
    <t>Nationale Annahmen aus der SKOS-Prognose</t>
  </si>
  <si>
    <t>Lokale Annahmen manuell eintragen.</t>
  </si>
  <si>
    <t>Eingetragene Wert sind Beispiele und können überschrieben werden.</t>
  </si>
  <si>
    <t>Berechnung durch Formel</t>
  </si>
  <si>
    <t>Prognose-Tool für kantonale und kommunale Sozialdienste für den Anstieg der Fallzahlen und Kosten in der Sozialhife bis Ende 2023</t>
  </si>
  <si>
    <t xml:space="preserve">Flüchtlinge und vorläufig Aufgenommene in der Sozialhilfe </t>
  </si>
  <si>
    <t xml:space="preserve">Quelle Zahlen 2020-2023:  SKOS 2021: Anzahl Beziehende und Kosten in der Sozialhilfe 2020 - 2024 Schätzung der Zunahme durch anerkannte Flüchtlinge und vorläufig Aufgenommene.  </t>
  </si>
  <si>
    <t>Mai 21 - Mai 19</t>
  </si>
  <si>
    <t>Sep 21 - Sep 19</t>
  </si>
  <si>
    <t> 0</t>
  </si>
  <si>
    <t xml:space="preserve"> weniger Fallabschlüsse</t>
  </si>
  <si>
    <t>davon coronabedingt</t>
  </si>
  <si>
    <t>·           Die Zunahme bei Flüchtlingen und vorläufig Aufgenommenen erfolgt auf der Basis der Schätzung der SKOS vom Juni 2021 (SKOS, 2021c), mit den Zahlen der Sozialhilfestatistik 2019 und der Asylstatistik 2020.</t>
  </si>
  <si>
    <t xml:space="preserve">·           Die Zunahme bezieht sich auf das Referenzjahr 2019 mit 271 400 Beziehenden. Die unterstützten Personen werden auf der Basis 1,58 Personen pro Dossier berechnet. Eine positive Zahl in der Kategorie Fallabschlüsse bedeutet: Es konnten weniger Fälle abgeschlossen werden als im Referenzjahr 2019. Eine negative Zahl bei den vorgelagerten Leistungen entspricht der Anzahl der Personen, die nicht zur Sozialhilfe gelangten. </t>
  </si>
  <si>
    <t xml:space="preserve">·           Als coronabedingter Anstieg betrachtet werden die Kategorien Ausgesteuerte, Selbständigerwerbende, tiefere Fallabschlusszahlen und vorgelagerte Leistungen. Die Kategorien Nichtbezug und Flüchtlinge/VA werden als nicht corona-bedingt betrachtet. </t>
  </si>
  <si>
    <t xml:space="preserve">·           Die Kategorie Nichtbezug wird in allen drei Szenarien mit dem gleichen Wert berechnet. </t>
  </si>
  <si>
    <t>273 300</t>
  </si>
  <si>
    <t>274 300</t>
  </si>
  <si>
    <t>295 200</t>
  </si>
  <si>
    <t>308 800</t>
  </si>
  <si>
    <t>291 900</t>
  </si>
  <si>
    <t>318 700</t>
  </si>
  <si>
    <t>8 670 300</t>
  </si>
  <si>
    <t>8 730 300</t>
  </si>
  <si>
    <t>8 790 300</t>
  </si>
  <si>
    <t>8 850 300</t>
  </si>
  <si>
    <t xml:space="preserve">·           Die Bevölkerung wird für die Jahre 2021 bis 2023 auf der Basis der Bevölkerungsstatistik 2020 mit einer jährlichen Zunahme um 60 000 berechnet. </t>
  </si>
  <si>
    <t>·           Die Berechnung der Sozialhilfebeziehenden 2020 basiert auf dem Fallzahlenmonitoring der SKOS (SKOS, 2021a).</t>
  </si>
  <si>
    <t>weniger Fallabschlüsse</t>
  </si>
  <si>
    <t>Basis Vergleich  Sept 19-sept 21</t>
  </si>
  <si>
    <t>Langzeitarbeitslosigkeit +166.5%</t>
  </si>
  <si>
    <t>Verdoppelung gegenüber 2019</t>
  </si>
  <si>
    <t>50% höher</t>
  </si>
  <si>
    <t>7% weniger Fallabschlüsse</t>
  </si>
  <si>
    <t>Fallabschlüsse stabil</t>
  </si>
  <si>
    <t>stabil bei -3'000</t>
  </si>
  <si>
    <t>gleich wie SKOS</t>
  </si>
  <si>
    <t>Langzeitarbeitslose CH +142%  Sept 19-Sept 21</t>
  </si>
  <si>
    <t>2020 und 2021 eignen sich wegen der Corona-EO nicht zum Vergleich</t>
  </si>
  <si>
    <t xml:space="preserve">2021 eignet sich als Orientierungsgrösse </t>
  </si>
  <si>
    <t>Zunahme der Nettokosten wirtschaftliche Sozialhilfe 2023 im Vergleich zu 2019</t>
  </si>
  <si>
    <t>Stand: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</si>
</sst>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sz val="10"/>
      <color rgb="FF000000"/>
      <name val="Arial"/>
    </font>
    <font>
      <sz val="11"/>
      <color rgb="FF000000"/>
      <name val="Calibri"/>
      <family val="2"/>
      <scheme val="minor"/>
    </font>
    <font>
      <b/>
      <sz val="11"/>
      <color rgb="FF000000"/>
      <name val="Calibri"/>
      <family val="2"/>
      <scheme val="minor"/>
    </font>
    <font>
      <sz val="11"/>
      <color theme="1"/>
      <name val="Arial"/>
      <family val="2"/>
    </font>
    <font>
      <sz val="10"/>
      <name val="Arial"/>
      <family val="2"/>
    </font>
    <font>
      <sz val="10"/>
      <color rgb="FF000000"/>
      <name val="Calibri"/>
      <family val="2"/>
      <scheme val="minor"/>
    </font>
    <font>
      <b/>
      <sz val="10"/>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0F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D9D9D9"/>
        <bgColor indexed="64"/>
      </patternFill>
    </fill>
    <fill>
      <patternFill patternType="solid">
        <fgColor rgb="FFCBCBC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6" fillId="0" borderId="0"/>
    <xf numFmtId="0" fontId="9" fillId="0" borderId="0"/>
    <xf numFmtId="0" fontId="10" fillId="0" borderId="0"/>
    <xf numFmtId="9" fontId="9" fillId="0" borderId="0" applyFont="0" applyFill="0" applyBorder="0" applyAlignment="0" applyProtection="0"/>
  </cellStyleXfs>
  <cellXfs count="119">
    <xf numFmtId="0" fontId="0" fillId="0" borderId="0" xfId="0"/>
    <xf numFmtId="3" fontId="0" fillId="0" borderId="0" xfId="0" applyNumberFormat="1"/>
    <xf numFmtId="0" fontId="4" fillId="0" borderId="0" xfId="0" applyFont="1"/>
    <xf numFmtId="0" fontId="3" fillId="0" borderId="0" xfId="0" applyFont="1"/>
    <xf numFmtId="0" fontId="2" fillId="0" borderId="0" xfId="2"/>
    <xf numFmtId="0" fontId="0" fillId="0" borderId="0" xfId="0" applyFont="1"/>
    <xf numFmtId="0" fontId="0" fillId="2" borderId="3" xfId="0" applyFont="1" applyFill="1" applyBorder="1" applyAlignment="1">
      <alignment wrapText="1"/>
    </xf>
    <xf numFmtId="0" fontId="0" fillId="0" borderId="3" xfId="0" applyFont="1" applyBorder="1"/>
    <xf numFmtId="0" fontId="0" fillId="2" borderId="1" xfId="0" applyFont="1" applyFill="1" applyBorder="1"/>
    <xf numFmtId="0" fontId="0" fillId="0" borderId="1" xfId="0" applyFont="1" applyBorder="1"/>
    <xf numFmtId="0" fontId="0" fillId="0" borderId="1" xfId="0" applyFont="1" applyBorder="1" applyAlignment="1">
      <alignment wrapText="1"/>
    </xf>
    <xf numFmtId="164" fontId="0" fillId="0" borderId="1" xfId="0" applyNumberFormat="1" applyFont="1" applyBorder="1"/>
    <xf numFmtId="164" fontId="0" fillId="3" borderId="1" xfId="0" applyNumberFormat="1" applyFont="1" applyFill="1" applyBorder="1"/>
    <xf numFmtId="0" fontId="3" fillId="2" borderId="1" xfId="0" applyFont="1" applyFill="1" applyBorder="1"/>
    <xf numFmtId="0" fontId="0" fillId="2" borderId="2" xfId="0" applyFont="1" applyFill="1" applyBorder="1"/>
    <xf numFmtId="3" fontId="0" fillId="8" borderId="1" xfId="0" applyNumberFormat="1" applyFont="1" applyFill="1" applyBorder="1"/>
    <xf numFmtId="164" fontId="0" fillId="8" borderId="1" xfId="1" applyNumberFormat="1" applyFont="1" applyFill="1" applyBorder="1"/>
    <xf numFmtId="9" fontId="0" fillId="2" borderId="0" xfId="1" applyFont="1" applyFill="1"/>
    <xf numFmtId="164" fontId="0" fillId="0" borderId="0" xfId="1" applyNumberFormat="1" applyFont="1"/>
    <xf numFmtId="0" fontId="5" fillId="0" borderId="0" xfId="0" applyFont="1"/>
    <xf numFmtId="0" fontId="0" fillId="5" borderId="1" xfId="0" applyFont="1" applyFill="1" applyBorder="1"/>
    <xf numFmtId="2" fontId="0" fillId="5" borderId="1" xfId="1" applyNumberFormat="1" applyFont="1" applyFill="1" applyBorder="1"/>
    <xf numFmtId="2" fontId="0" fillId="5" borderId="1" xfId="0" applyNumberFormat="1" applyFont="1" applyFill="1" applyBorder="1"/>
    <xf numFmtId="3" fontId="3" fillId="8" borderId="1" xfId="0" applyNumberFormat="1" applyFont="1" applyFill="1" applyBorder="1"/>
    <xf numFmtId="164" fontId="0" fillId="5" borderId="1" xfId="1" applyNumberFormat="1" applyFont="1" applyFill="1" applyBorder="1"/>
    <xf numFmtId="0" fontId="0" fillId="0" borderId="0" xfId="0" applyFont="1" applyFill="1" applyBorder="1"/>
    <xf numFmtId="0" fontId="0" fillId="5" borderId="0" xfId="0" applyFont="1" applyFill="1"/>
    <xf numFmtId="1" fontId="0" fillId="3" borderId="0" xfId="0" applyNumberFormat="1" applyFont="1" applyFill="1"/>
    <xf numFmtId="0" fontId="0" fillId="4" borderId="0" xfId="0" applyFont="1" applyFill="1"/>
    <xf numFmtId="0" fontId="2" fillId="0" borderId="0" xfId="2" applyFont="1"/>
    <xf numFmtId="3" fontId="0" fillId="0" borderId="1" xfId="0" applyNumberFormat="1" applyFont="1" applyBorder="1"/>
    <xf numFmtId="164" fontId="0" fillId="0" borderId="1" xfId="1" applyNumberFormat="1" applyFont="1" applyBorder="1"/>
    <xf numFmtId="1" fontId="0" fillId="0" borderId="1" xfId="0" applyNumberFormat="1" applyFont="1" applyBorder="1"/>
    <xf numFmtId="17" fontId="0" fillId="0" borderId="0" xfId="0" applyNumberFormat="1" applyFont="1"/>
    <xf numFmtId="0" fontId="7" fillId="6" borderId="4" xfId="0" applyFont="1" applyFill="1" applyBorder="1" applyAlignment="1">
      <alignment vertical="center" wrapText="1"/>
    </xf>
    <xf numFmtId="3" fontId="7" fillId="6" borderId="5" xfId="0" applyNumberFormat="1" applyFont="1" applyFill="1" applyBorder="1" applyAlignment="1">
      <alignment horizontal="right" vertical="center"/>
    </xf>
    <xf numFmtId="10" fontId="7" fillId="2" borderId="5" xfId="0" applyNumberFormat="1" applyFont="1" applyFill="1" applyBorder="1" applyAlignment="1">
      <alignment horizontal="right" vertical="center"/>
    </xf>
    <xf numFmtId="0" fontId="7" fillId="6" borderId="6" xfId="0" applyFont="1" applyFill="1" applyBorder="1" applyAlignment="1">
      <alignment vertical="center" wrapText="1"/>
    </xf>
    <xf numFmtId="3" fontId="7" fillId="6" borderId="7" xfId="0" applyNumberFormat="1" applyFont="1" applyFill="1" applyBorder="1" applyAlignment="1">
      <alignment horizontal="right" vertical="center"/>
    </xf>
    <xf numFmtId="0" fontId="7" fillId="6" borderId="7" xfId="0" applyFont="1" applyFill="1" applyBorder="1" applyAlignment="1">
      <alignment horizontal="right" vertical="center"/>
    </xf>
    <xf numFmtId="0" fontId="8" fillId="7" borderId="6" xfId="0" applyFont="1" applyFill="1" applyBorder="1" applyAlignment="1">
      <alignment vertical="center"/>
    </xf>
    <xf numFmtId="3" fontId="8" fillId="7" borderId="7" xfId="0" applyNumberFormat="1" applyFont="1" applyFill="1" applyBorder="1" applyAlignment="1">
      <alignment horizontal="right" vertical="center"/>
    </xf>
    <xf numFmtId="10" fontId="8" fillId="0" borderId="5" xfId="0" applyNumberFormat="1" applyFont="1" applyFill="1" applyBorder="1" applyAlignment="1">
      <alignment horizontal="right" vertical="center"/>
    </xf>
    <xf numFmtId="0" fontId="0" fillId="0" borderId="0" xfId="0" applyBorder="1"/>
    <xf numFmtId="0" fontId="0" fillId="0" borderId="8" xfId="0" applyBorder="1"/>
    <xf numFmtId="0" fontId="0" fillId="3" borderId="0" xfId="0" applyFill="1"/>
    <xf numFmtId="0" fontId="0" fillId="0" borderId="0" xfId="0" applyFill="1"/>
    <xf numFmtId="0" fontId="0" fillId="0" borderId="0" xfId="0" applyFont="1" applyAlignment="1">
      <alignment wrapText="1"/>
    </xf>
    <xf numFmtId="0" fontId="0" fillId="0" borderId="3" xfId="0" applyFont="1" applyBorder="1" applyAlignment="1">
      <alignment wrapText="1"/>
    </xf>
    <xf numFmtId="9" fontId="0" fillId="8" borderId="1" xfId="1" applyFont="1" applyFill="1" applyBorder="1"/>
    <xf numFmtId="164" fontId="0" fillId="8" borderId="1" xfId="0" applyNumberFormat="1" applyFont="1" applyFill="1" applyBorder="1"/>
    <xf numFmtId="0" fontId="0" fillId="8" borderId="1" xfId="0" applyFont="1" applyFill="1" applyBorder="1"/>
    <xf numFmtId="9" fontId="3" fillId="8" borderId="1" xfId="1" applyFont="1" applyFill="1" applyBorder="1"/>
    <xf numFmtId="164" fontId="0" fillId="3" borderId="0" xfId="1" applyNumberFormat="1" applyFont="1" applyFill="1"/>
    <xf numFmtId="0" fontId="0" fillId="8" borderId="0" xfId="0" applyFill="1"/>
    <xf numFmtId="0" fontId="0" fillId="5" borderId="0" xfId="0" applyFill="1"/>
    <xf numFmtId="0" fontId="2" fillId="0" borderId="0" xfId="2" applyFill="1"/>
    <xf numFmtId="10" fontId="0" fillId="8" borderId="0" xfId="0" applyNumberFormat="1" applyFill="1"/>
    <xf numFmtId="10" fontId="0" fillId="5" borderId="0" xfId="0" applyNumberFormat="1" applyFill="1"/>
    <xf numFmtId="0" fontId="0" fillId="0" borderId="1" xfId="0" applyFont="1" applyFill="1" applyBorder="1"/>
    <xf numFmtId="0" fontId="0" fillId="0" borderId="1" xfId="0" applyBorder="1"/>
    <xf numFmtId="3" fontId="0" fillId="0" borderId="1" xfId="0" applyNumberFormat="1" applyFont="1" applyFill="1" applyBorder="1"/>
    <xf numFmtId="0" fontId="7" fillId="6" borderId="7" xfId="0" applyFont="1" applyFill="1" applyBorder="1" applyAlignment="1">
      <alignment vertical="center" wrapText="1"/>
    </xf>
    <xf numFmtId="3" fontId="7" fillId="6" borderId="5" xfId="0" applyNumberFormat="1" applyFont="1" applyFill="1" applyBorder="1" applyAlignment="1">
      <alignment vertical="center" wrapText="1"/>
    </xf>
    <xf numFmtId="3" fontId="7" fillId="6" borderId="7" xfId="0" applyNumberFormat="1" applyFont="1" applyFill="1" applyBorder="1" applyAlignment="1">
      <alignment vertical="center" wrapText="1"/>
    </xf>
    <xf numFmtId="3" fontId="8" fillId="7" borderId="7" xfId="0" applyNumberFormat="1" applyFont="1" applyFill="1" applyBorder="1" applyAlignment="1">
      <alignment vertical="center"/>
    </xf>
    <xf numFmtId="10" fontId="7" fillId="9" borderId="5" xfId="0" applyNumberFormat="1" applyFont="1" applyFill="1" applyBorder="1" applyAlignment="1">
      <alignment horizontal="right" vertical="center"/>
    </xf>
    <xf numFmtId="0" fontId="7" fillId="6" borderId="1" xfId="0" applyFont="1" applyFill="1" applyBorder="1" applyAlignment="1">
      <alignment horizontal="left" vertical="center"/>
    </xf>
    <xf numFmtId="0" fontId="7" fillId="6" borderId="1" xfId="0" applyFont="1" applyFill="1" applyBorder="1" applyAlignment="1">
      <alignment horizontal="right" vertical="center"/>
    </xf>
    <xf numFmtId="3" fontId="7"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10" fontId="7" fillId="6" borderId="1" xfId="0" applyNumberFormat="1" applyFont="1" applyFill="1" applyBorder="1" applyAlignment="1">
      <alignment horizontal="right" vertical="center"/>
    </xf>
    <xf numFmtId="0" fontId="7" fillId="6" borderId="9" xfId="0" applyFont="1" applyFill="1" applyBorder="1" applyAlignment="1">
      <alignment horizontal="left" vertical="center"/>
    </xf>
    <xf numFmtId="0" fontId="8" fillId="6" borderId="9" xfId="0" applyFont="1" applyFill="1" applyBorder="1" applyAlignment="1">
      <alignment horizontal="left" vertical="center"/>
    </xf>
    <xf numFmtId="0" fontId="7" fillId="6" borderId="10" xfId="0" applyFont="1" applyFill="1" applyBorder="1" applyAlignment="1">
      <alignment horizontal="left" vertical="center"/>
    </xf>
    <xf numFmtId="0" fontId="7" fillId="6" borderId="10" xfId="0" applyFont="1" applyFill="1" applyBorder="1" applyAlignment="1">
      <alignment horizontal="right" vertical="center"/>
    </xf>
    <xf numFmtId="3" fontId="7" fillId="6" borderId="10" xfId="0" applyNumberFormat="1" applyFont="1" applyFill="1" applyBorder="1" applyAlignment="1">
      <alignment horizontal="right" vertical="center"/>
    </xf>
    <xf numFmtId="3" fontId="8" fillId="6" borderId="10" xfId="0" applyNumberFormat="1" applyFont="1" applyFill="1" applyBorder="1" applyAlignment="1">
      <alignment horizontal="right" vertical="center"/>
    </xf>
    <xf numFmtId="10" fontId="7" fillId="6" borderId="10" xfId="0" applyNumberFormat="1" applyFont="1" applyFill="1" applyBorder="1" applyAlignment="1">
      <alignment horizontal="right" vertical="center"/>
    </xf>
    <xf numFmtId="0" fontId="7" fillId="6" borderId="11" xfId="0" applyFont="1" applyFill="1" applyBorder="1" applyAlignment="1">
      <alignment horizontal="left" vertical="center"/>
    </xf>
    <xf numFmtId="0" fontId="7" fillId="6" borderId="12" xfId="0" applyFont="1" applyFill="1" applyBorder="1" applyAlignment="1">
      <alignment horizontal="left" vertical="center"/>
    </xf>
    <xf numFmtId="0" fontId="7" fillId="10" borderId="13" xfId="0" applyFont="1" applyFill="1" applyBorder="1" applyAlignment="1">
      <alignment horizontal="left" vertical="center"/>
    </xf>
    <xf numFmtId="0" fontId="7" fillId="6" borderId="14" xfId="0" applyFont="1" applyFill="1" applyBorder="1" applyAlignment="1">
      <alignment horizontal="right" vertical="center"/>
    </xf>
    <xf numFmtId="0" fontId="7" fillId="10" borderId="15" xfId="0" applyFont="1" applyFill="1" applyBorder="1" applyAlignment="1">
      <alignment horizontal="right" vertical="center"/>
    </xf>
    <xf numFmtId="3" fontId="7" fillId="10" borderId="15" xfId="0" applyNumberFormat="1" applyFont="1" applyFill="1" applyBorder="1" applyAlignment="1">
      <alignment horizontal="right" vertical="center"/>
    </xf>
    <xf numFmtId="3" fontId="7" fillId="6" borderId="14" xfId="0" applyNumberFormat="1" applyFont="1" applyFill="1" applyBorder="1" applyAlignment="1">
      <alignment horizontal="right" vertical="center"/>
    </xf>
    <xf numFmtId="3" fontId="8" fillId="6" borderId="14" xfId="0" applyNumberFormat="1" applyFont="1" applyFill="1" applyBorder="1" applyAlignment="1">
      <alignment horizontal="right" vertical="center"/>
    </xf>
    <xf numFmtId="3" fontId="8" fillId="10" borderId="15" xfId="0" applyNumberFormat="1" applyFont="1" applyFill="1" applyBorder="1" applyAlignment="1">
      <alignment horizontal="right" vertical="center"/>
    </xf>
    <xf numFmtId="10" fontId="7" fillId="6" borderId="14" xfId="0" applyNumberFormat="1" applyFont="1" applyFill="1" applyBorder="1" applyAlignment="1">
      <alignment horizontal="right" vertical="center"/>
    </xf>
    <xf numFmtId="10" fontId="7" fillId="10" borderId="15" xfId="0" applyNumberFormat="1" applyFont="1" applyFill="1" applyBorder="1" applyAlignment="1">
      <alignment horizontal="right" vertical="center"/>
    </xf>
    <xf numFmtId="10" fontId="7" fillId="6" borderId="16" xfId="0" applyNumberFormat="1" applyFont="1" applyFill="1" applyBorder="1" applyAlignment="1">
      <alignment horizontal="right" vertical="center"/>
    </xf>
    <xf numFmtId="10" fontId="7" fillId="6" borderId="17" xfId="0" applyNumberFormat="1" applyFont="1" applyFill="1" applyBorder="1" applyAlignment="1">
      <alignment horizontal="right" vertical="center"/>
    </xf>
    <xf numFmtId="10" fontId="7" fillId="10" borderId="18" xfId="0" applyNumberFormat="1" applyFont="1" applyFill="1" applyBorder="1" applyAlignment="1">
      <alignment horizontal="right" vertical="center"/>
    </xf>
    <xf numFmtId="0" fontId="0" fillId="0" borderId="0" xfId="0" applyFont="1" applyAlignment="1"/>
    <xf numFmtId="0" fontId="2" fillId="0" borderId="0" xfId="2" applyFont="1" applyAlignment="1"/>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right" vertical="center"/>
    </xf>
    <xf numFmtId="10" fontId="12" fillId="0" borderId="1" xfId="0" applyNumberFormat="1" applyFont="1" applyBorder="1" applyAlignment="1">
      <alignment horizontal="right" vertical="center"/>
    </xf>
    <xf numFmtId="0" fontId="11" fillId="0" borderId="9" xfId="0" applyFont="1" applyBorder="1" applyAlignment="1">
      <alignment horizontal="left" vertical="center"/>
    </xf>
    <xf numFmtId="0" fontId="12" fillId="0" borderId="9" xfId="0" applyFont="1"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10" xfId="0" applyFont="1" applyBorder="1" applyAlignment="1">
      <alignment horizontal="right" vertical="center"/>
    </xf>
    <xf numFmtId="10" fontId="12" fillId="0" borderId="10" xfId="0" applyNumberFormat="1" applyFont="1" applyBorder="1" applyAlignment="1">
      <alignment horizontal="right" vertical="center"/>
    </xf>
    <xf numFmtId="0" fontId="11" fillId="6" borderId="11" xfId="0" applyFont="1" applyFill="1" applyBorder="1" applyAlignment="1">
      <alignment horizontal="left" vertical="center"/>
    </xf>
    <xf numFmtId="0" fontId="11" fillId="6" borderId="12" xfId="0" applyFont="1" applyFill="1" applyBorder="1" applyAlignment="1">
      <alignment horizontal="left" vertical="center"/>
    </xf>
    <xf numFmtId="0" fontId="11" fillId="0" borderId="12" xfId="0" applyFont="1" applyBorder="1" applyAlignment="1">
      <alignment horizontal="left" vertical="center"/>
    </xf>
    <xf numFmtId="0" fontId="11" fillId="11" borderId="13" xfId="0" applyFont="1" applyFill="1" applyBorder="1" applyAlignment="1">
      <alignment horizontal="left" vertical="center"/>
    </xf>
    <xf numFmtId="0" fontId="11" fillId="0" borderId="14" xfId="0" applyFont="1" applyBorder="1" applyAlignment="1">
      <alignment horizontal="center" vertical="center"/>
    </xf>
    <xf numFmtId="0" fontId="11" fillId="11" borderId="15" xfId="0" applyFont="1" applyFill="1" applyBorder="1" applyAlignment="1">
      <alignment horizontal="center" vertical="center"/>
    </xf>
    <xf numFmtId="0" fontId="11" fillId="0" borderId="14" xfId="0" applyFont="1" applyBorder="1" applyAlignment="1">
      <alignment horizontal="right" vertical="center"/>
    </xf>
    <xf numFmtId="0" fontId="11" fillId="11" borderId="15" xfId="0" applyFont="1" applyFill="1" applyBorder="1" applyAlignment="1">
      <alignment horizontal="right" vertical="center"/>
    </xf>
    <xf numFmtId="10" fontId="12" fillId="0" borderId="16" xfId="0" applyNumberFormat="1" applyFont="1" applyBorder="1" applyAlignment="1">
      <alignment horizontal="right" vertical="center"/>
    </xf>
    <xf numFmtId="10" fontId="12" fillId="0" borderId="17" xfId="0" applyNumberFormat="1" applyFont="1" applyBorder="1" applyAlignment="1">
      <alignment horizontal="right" vertical="center"/>
    </xf>
    <xf numFmtId="10" fontId="12" fillId="11" borderId="18" xfId="0" applyNumberFormat="1" applyFont="1" applyFill="1" applyBorder="1" applyAlignment="1">
      <alignment horizontal="right" vertical="center"/>
    </xf>
    <xf numFmtId="0" fontId="0" fillId="8" borderId="1" xfId="0" applyFont="1" applyFill="1" applyBorder="1"/>
    <xf numFmtId="9" fontId="0" fillId="8" borderId="1" xfId="0" applyNumberFormat="1" applyFont="1" applyFill="1" applyBorder="1"/>
    <xf numFmtId="0" fontId="0" fillId="8" borderId="1" xfId="0" applyFont="1" applyFill="1" applyBorder="1" applyAlignment="1">
      <alignment horizontal="left"/>
    </xf>
  </cellXfs>
  <cellStyles count="7">
    <cellStyle name="Link" xfId="2" builtinId="8"/>
    <cellStyle name="Prozent" xfId="1" builtinId="5"/>
    <cellStyle name="Prozent 2" xfId="6" xr:uid="{00000000-0005-0000-0000-000032000000}"/>
    <cellStyle name="Standard" xfId="0" builtinId="0"/>
    <cellStyle name="Standard 2" xfId="3" xr:uid="{00000000-0005-0000-0000-000031000000}"/>
    <cellStyle name="Standard 2 2" xfId="5" xr:uid="{00000000-0005-0000-0000-000002000000}"/>
    <cellStyle name="Standard 3" xfId="4" xr:uid="{00000000-0005-0000-0000-000033000000}"/>
  </cellStyles>
  <dxfs count="4">
    <dxf>
      <font>
        <color theme="1"/>
      </font>
      <fill>
        <patternFill>
          <bgColor theme="5"/>
        </patternFill>
      </fill>
    </dxf>
    <dxf>
      <font>
        <color theme="1"/>
      </font>
      <fill>
        <patternFill>
          <bgColor rgb="FFC6EFCE"/>
        </patternFill>
      </fill>
    </dxf>
    <dxf>
      <font>
        <color theme="1"/>
      </font>
      <fill>
        <patternFill>
          <bgColor theme="5"/>
        </patternFill>
      </fill>
    </dxf>
    <dxf>
      <font>
        <color theme="1"/>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mstat.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kos.ch/fileadmin/user_upload/skos_main/public/pdf/grundlagen_und_positionen/grundlagen_und_studien/2021_06_GP_Schaetzung_Zunahme_Beziehende_und_Kosten_in_der_Sozialhilfe.pdf" TargetMode="External"/><Relationship Id="rId1" Type="http://schemas.openxmlformats.org/officeDocument/2006/relationships/hyperlink" Target="https://www.pxweb.bfs.admin.ch/pxweb/de/px-x-1304030000_134/px-x-1304030000_134/px-x-1304030000_134.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abSelected="1" workbookViewId="0">
      <selection activeCell="A15" sqref="A15"/>
    </sheetView>
  </sheetViews>
  <sheetFormatPr baseColWidth="10" defaultRowHeight="15" x14ac:dyDescent="0.25"/>
  <cols>
    <col min="1" max="1" width="42.42578125" customWidth="1"/>
    <col min="3" max="3" width="14.85546875" customWidth="1"/>
    <col min="4" max="4" width="18.7109375" customWidth="1"/>
    <col min="5" max="5" width="39.5703125" customWidth="1"/>
    <col min="6" max="6" width="33.85546875" customWidth="1"/>
  </cols>
  <sheetData>
    <row r="1" spans="1:13" ht="15.75" x14ac:dyDescent="0.25">
      <c r="A1" s="19" t="s">
        <v>92</v>
      </c>
      <c r="B1" s="3"/>
      <c r="C1" s="3"/>
      <c r="D1" s="3"/>
      <c r="E1" s="3"/>
      <c r="F1" s="3"/>
      <c r="G1" s="3"/>
      <c r="H1" s="3"/>
      <c r="I1" s="3"/>
      <c r="J1" s="3"/>
      <c r="K1" s="3"/>
      <c r="L1" s="3"/>
      <c r="M1" s="3"/>
    </row>
    <row r="2" spans="1:13" ht="15.75" x14ac:dyDescent="0.25">
      <c r="A2" s="19"/>
      <c r="B2" s="3"/>
      <c r="C2" s="3"/>
      <c r="D2" s="3"/>
      <c r="E2" s="3"/>
      <c r="F2" s="3"/>
      <c r="G2" s="3"/>
      <c r="H2" s="3"/>
      <c r="I2" s="3"/>
      <c r="J2" s="3"/>
      <c r="K2" s="3"/>
      <c r="L2" s="3"/>
      <c r="M2" s="3"/>
    </row>
    <row r="3" spans="1:13" x14ac:dyDescent="0.25">
      <c r="A3" s="3" t="s">
        <v>61</v>
      </c>
      <c r="B3" s="3"/>
      <c r="C3" s="3"/>
      <c r="D3" s="3"/>
      <c r="E3" s="3"/>
      <c r="F3" s="3"/>
      <c r="G3" s="3"/>
      <c r="H3" s="3"/>
      <c r="I3" s="3"/>
      <c r="J3" s="3"/>
      <c r="K3" s="3"/>
      <c r="L3" s="3"/>
      <c r="M3" s="3"/>
    </row>
    <row r="4" spans="1:13" ht="45" x14ac:dyDescent="0.25">
      <c r="A4" s="5" t="s">
        <v>15</v>
      </c>
      <c r="B4" s="6" t="s">
        <v>16</v>
      </c>
      <c r="C4" s="47" t="s">
        <v>69</v>
      </c>
      <c r="D4" s="47" t="s">
        <v>70</v>
      </c>
      <c r="E4" s="48" t="s">
        <v>71</v>
      </c>
      <c r="F4" s="48" t="s">
        <v>72</v>
      </c>
      <c r="G4" s="7" t="s">
        <v>73</v>
      </c>
      <c r="H4" s="7"/>
    </row>
    <row r="5" spans="1:13" ht="30" x14ac:dyDescent="0.25">
      <c r="A5" s="5"/>
      <c r="B5" s="8">
        <v>2023</v>
      </c>
      <c r="C5" s="9"/>
      <c r="D5" s="9"/>
      <c r="E5" s="9"/>
      <c r="F5" s="9"/>
      <c r="G5" s="9" t="s">
        <v>74</v>
      </c>
      <c r="H5" s="10" t="s">
        <v>70</v>
      </c>
      <c r="I5" s="2" t="s">
        <v>75</v>
      </c>
    </row>
    <row r="6" spans="1:13" x14ac:dyDescent="0.25">
      <c r="A6" s="8" t="s">
        <v>66</v>
      </c>
      <c r="B6" s="15">
        <v>15800</v>
      </c>
      <c r="C6" s="49">
        <f>B6/B12</f>
        <v>0.42245989304812837</v>
      </c>
      <c r="D6" s="50">
        <f>C6*B13</f>
        <v>5.8299465240641717E-2</v>
      </c>
      <c r="E6" s="117" t="s">
        <v>125</v>
      </c>
      <c r="F6" s="20" t="s">
        <v>118</v>
      </c>
      <c r="G6" s="21">
        <f>166.5/142.3</f>
        <v>1.1700632466619816</v>
      </c>
      <c r="H6" s="12">
        <f>D6*G6</f>
        <v>6.8214061578122584E-2</v>
      </c>
      <c r="I6" t="s">
        <v>76</v>
      </c>
      <c r="J6" t="s">
        <v>117</v>
      </c>
    </row>
    <row r="7" spans="1:13" x14ac:dyDescent="0.25">
      <c r="A7" s="8" t="s">
        <v>1</v>
      </c>
      <c r="B7" s="15">
        <v>3100</v>
      </c>
      <c r="C7" s="49">
        <f>B7/B12</f>
        <v>8.2887700534759357E-2</v>
      </c>
      <c r="D7" s="50">
        <f>C7*B13</f>
        <v>1.1438502673796792E-2</v>
      </c>
      <c r="E7" s="118" t="s">
        <v>119</v>
      </c>
      <c r="F7" s="20" t="s">
        <v>120</v>
      </c>
      <c r="G7" s="22">
        <f>2.5/5</f>
        <v>0.5</v>
      </c>
      <c r="H7" s="12">
        <f>D7*G7</f>
        <v>5.7192513368983962E-3</v>
      </c>
      <c r="I7" t="s">
        <v>126</v>
      </c>
    </row>
    <row r="8" spans="1:13" x14ac:dyDescent="0.25">
      <c r="A8" s="8" t="s">
        <v>116</v>
      </c>
      <c r="B8" s="15">
        <v>1600</v>
      </c>
      <c r="C8" s="49">
        <f>B8/B12</f>
        <v>4.2780748663101602E-2</v>
      </c>
      <c r="D8" s="50">
        <f>C8*B13</f>
        <v>5.9037433155080211E-3</v>
      </c>
      <c r="E8" s="116" t="s">
        <v>121</v>
      </c>
      <c r="F8" s="20" t="s">
        <v>122</v>
      </c>
      <c r="G8" s="20">
        <v>0</v>
      </c>
      <c r="H8" s="12">
        <f t="shared" ref="H8:H11" si="0">D8*G8</f>
        <v>0</v>
      </c>
      <c r="I8" t="s">
        <v>127</v>
      </c>
    </row>
    <row r="9" spans="1:13" x14ac:dyDescent="0.25">
      <c r="A9" s="8" t="s">
        <v>8</v>
      </c>
      <c r="B9" s="15">
        <v>0</v>
      </c>
      <c r="C9" s="49">
        <f>B9/B12</f>
        <v>0</v>
      </c>
      <c r="D9" s="50">
        <f>C9*B13</f>
        <v>0</v>
      </c>
      <c r="E9" s="51" t="s">
        <v>77</v>
      </c>
      <c r="F9" s="20" t="s">
        <v>78</v>
      </c>
      <c r="G9" s="20" t="s">
        <v>79</v>
      </c>
      <c r="H9" s="24">
        <v>-0.01</v>
      </c>
      <c r="I9" t="s">
        <v>80</v>
      </c>
    </row>
    <row r="10" spans="1:13" x14ac:dyDescent="0.25">
      <c r="A10" s="8" t="s">
        <v>67</v>
      </c>
      <c r="B10" s="15">
        <v>-3000</v>
      </c>
      <c r="C10" s="49">
        <f>B10/B12</f>
        <v>-8.0213903743315509E-2</v>
      </c>
      <c r="D10" s="50">
        <f>C10*B13</f>
        <v>-1.1069518716577541E-2</v>
      </c>
      <c r="E10" s="51" t="s">
        <v>123</v>
      </c>
      <c r="F10" s="20" t="s">
        <v>124</v>
      </c>
      <c r="G10" s="20" t="s">
        <v>79</v>
      </c>
      <c r="H10" s="24">
        <v>-1.0999999999999999E-2</v>
      </c>
    </row>
    <row r="11" spans="1:13" x14ac:dyDescent="0.25">
      <c r="A11" s="8" t="s">
        <v>9</v>
      </c>
      <c r="B11" s="15">
        <v>19900</v>
      </c>
      <c r="C11" s="49">
        <f>B11/B12</f>
        <v>0.53208556149732622</v>
      </c>
      <c r="D11" s="50">
        <f>C11*B13</f>
        <v>7.3427807486631025E-2</v>
      </c>
      <c r="E11" s="51" t="s">
        <v>81</v>
      </c>
      <c r="F11" s="20" t="s">
        <v>82</v>
      </c>
      <c r="G11" s="20">
        <v>0.8</v>
      </c>
      <c r="H11" s="12">
        <f t="shared" si="0"/>
        <v>5.8742245989304824E-2</v>
      </c>
      <c r="I11" t="s">
        <v>83</v>
      </c>
    </row>
    <row r="12" spans="1:13" x14ac:dyDescent="0.25">
      <c r="A12" s="13" t="s">
        <v>0</v>
      </c>
      <c r="B12" s="23">
        <f>SUM(B6:B11)</f>
        <v>37400</v>
      </c>
      <c r="C12" s="52">
        <f>B12/B12</f>
        <v>1</v>
      </c>
      <c r="D12" s="51"/>
      <c r="E12" s="9"/>
      <c r="F12" s="9"/>
      <c r="G12" s="9"/>
      <c r="H12" s="11"/>
    </row>
    <row r="13" spans="1:13" x14ac:dyDescent="0.25">
      <c r="A13" s="14" t="s">
        <v>14</v>
      </c>
      <c r="B13" s="16">
        <v>0.13800000000000001</v>
      </c>
      <c r="C13" s="16"/>
      <c r="D13" s="50">
        <f>SUM(D6:D11)</f>
        <v>0.13800000000000001</v>
      </c>
      <c r="E13" s="9"/>
      <c r="F13" s="9"/>
      <c r="G13" s="9"/>
      <c r="H13" s="12">
        <f>SUM(H6:H12)</f>
        <v>0.11167555890432582</v>
      </c>
    </row>
    <row r="16" spans="1:13" x14ac:dyDescent="0.25">
      <c r="A16" s="3" t="s">
        <v>84</v>
      </c>
      <c r="E16" t="s">
        <v>128</v>
      </c>
    </row>
    <row r="17" spans="1:8" x14ac:dyDescent="0.25">
      <c r="C17" t="s">
        <v>85</v>
      </c>
      <c r="D17" t="s">
        <v>86</v>
      </c>
    </row>
    <row r="18" spans="1:8" x14ac:dyDescent="0.25">
      <c r="A18" t="s">
        <v>87</v>
      </c>
      <c r="C18" s="57">
        <v>1.1299999999999999E-2</v>
      </c>
      <c r="D18" s="58">
        <v>1.1299999999999999E-2</v>
      </c>
      <c r="E18" s="53">
        <f>(1+H13)* (1+D18)*(1+D18)*(1+D18)-1</f>
        <v>0.14978881394086119</v>
      </c>
    </row>
    <row r="20" spans="1:8" x14ac:dyDescent="0.25">
      <c r="A20" s="54" t="s">
        <v>88</v>
      </c>
      <c r="B20" s="54"/>
      <c r="C20" s="54"/>
    </row>
    <row r="21" spans="1:8" x14ac:dyDescent="0.25">
      <c r="A21" s="55" t="s">
        <v>89</v>
      </c>
      <c r="B21" s="55"/>
      <c r="C21" s="55" t="s">
        <v>90</v>
      </c>
      <c r="D21" s="55"/>
      <c r="E21" s="55"/>
      <c r="F21" s="55"/>
    </row>
    <row r="22" spans="1:8" x14ac:dyDescent="0.25">
      <c r="A22" s="45" t="s">
        <v>91</v>
      </c>
    </row>
    <row r="25" spans="1:8" x14ac:dyDescent="0.25">
      <c r="C25" s="46"/>
    </row>
    <row r="26" spans="1:8" x14ac:dyDescent="0.25">
      <c r="A26" t="s">
        <v>129</v>
      </c>
      <c r="H26" s="46"/>
    </row>
  </sheetData>
  <pageMargins left="0.7" right="0.7" top="0.78740157499999996" bottom="0.78740157499999996"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election activeCell="B35" sqref="B35"/>
    </sheetView>
  </sheetViews>
  <sheetFormatPr baseColWidth="10" defaultRowHeight="15" x14ac:dyDescent="0.25"/>
  <cols>
    <col min="1" max="1" width="27.7109375" customWidth="1"/>
    <col min="2" max="2" width="11.42578125" customWidth="1"/>
    <col min="5" max="5" width="12.28515625" customWidth="1"/>
    <col min="6" max="6" width="13.5703125" customWidth="1"/>
    <col min="7" max="7" width="12.85546875" customWidth="1"/>
    <col min="8" max="8" width="12.28515625" customWidth="1"/>
  </cols>
  <sheetData>
    <row r="1" spans="1:7" x14ac:dyDescent="0.25">
      <c r="A1" s="3" t="s">
        <v>68</v>
      </c>
      <c r="E1" s="4"/>
    </row>
    <row r="2" spans="1:7" ht="15.75" thickBot="1" x14ac:dyDescent="0.3">
      <c r="A2" s="3"/>
      <c r="E2" s="4"/>
    </row>
    <row r="3" spans="1:7" x14ac:dyDescent="0.25">
      <c r="A3" s="72" t="s">
        <v>10</v>
      </c>
      <c r="B3" s="79" t="s">
        <v>12</v>
      </c>
      <c r="C3" s="80" t="s">
        <v>12</v>
      </c>
      <c r="D3" s="80" t="s">
        <v>12</v>
      </c>
      <c r="E3" s="81" t="s">
        <v>13</v>
      </c>
      <c r="F3" s="74" t="s">
        <v>6</v>
      </c>
      <c r="G3" s="67" t="s">
        <v>7</v>
      </c>
    </row>
    <row r="4" spans="1:7" x14ac:dyDescent="0.25">
      <c r="A4" s="72" t="s">
        <v>11</v>
      </c>
      <c r="B4" s="82">
        <v>2020</v>
      </c>
      <c r="C4" s="68">
        <v>2021</v>
      </c>
      <c r="D4" s="68">
        <v>2022</v>
      </c>
      <c r="E4" s="83">
        <v>2023</v>
      </c>
      <c r="F4" s="75">
        <v>2023</v>
      </c>
      <c r="G4" s="68">
        <v>2023</v>
      </c>
    </row>
    <row r="5" spans="1:7" x14ac:dyDescent="0.25">
      <c r="A5" s="72" t="s">
        <v>66</v>
      </c>
      <c r="B5" s="82">
        <v>0</v>
      </c>
      <c r="C5" s="68">
        <v>0</v>
      </c>
      <c r="D5" s="69">
        <v>7900</v>
      </c>
      <c r="E5" s="84">
        <v>15800</v>
      </c>
      <c r="F5" s="76">
        <v>7900</v>
      </c>
      <c r="G5" s="69">
        <v>19700</v>
      </c>
    </row>
    <row r="6" spans="1:7" x14ac:dyDescent="0.25">
      <c r="A6" s="72" t="s">
        <v>1</v>
      </c>
      <c r="B6" s="82" t="s">
        <v>97</v>
      </c>
      <c r="C6" s="68">
        <v>0</v>
      </c>
      <c r="D6" s="69">
        <v>1580</v>
      </c>
      <c r="E6" s="84">
        <v>3100</v>
      </c>
      <c r="F6" s="76">
        <v>1600</v>
      </c>
      <c r="G6" s="69">
        <v>6300</v>
      </c>
    </row>
    <row r="7" spans="1:7" x14ac:dyDescent="0.25">
      <c r="A7" s="72" t="s">
        <v>98</v>
      </c>
      <c r="B7" s="82">
        <v>0</v>
      </c>
      <c r="C7" s="68">
        <v>0</v>
      </c>
      <c r="D7" s="68">
        <v>800</v>
      </c>
      <c r="E7" s="84">
        <v>1600</v>
      </c>
      <c r="F7" s="75">
        <v>0</v>
      </c>
      <c r="G7" s="69">
        <v>2400</v>
      </c>
    </row>
    <row r="8" spans="1:7" x14ac:dyDescent="0.25">
      <c r="A8" s="72" t="s">
        <v>8</v>
      </c>
      <c r="B8" s="85">
        <v>-2800</v>
      </c>
      <c r="C8" s="69">
        <v>-5000</v>
      </c>
      <c r="D8" s="69">
        <v>-1500</v>
      </c>
      <c r="E8" s="83">
        <v>0</v>
      </c>
      <c r="F8" s="76">
        <v>-1000</v>
      </c>
      <c r="G8" s="68">
        <v>0</v>
      </c>
    </row>
    <row r="9" spans="1:7" x14ac:dyDescent="0.25">
      <c r="A9" s="72" t="s">
        <v>67</v>
      </c>
      <c r="B9" s="85">
        <v>-2000</v>
      </c>
      <c r="C9" s="69">
        <v>-3000</v>
      </c>
      <c r="D9" s="69">
        <v>-3000</v>
      </c>
      <c r="E9" s="84">
        <v>-3000</v>
      </c>
      <c r="F9" s="76">
        <v>-3000</v>
      </c>
      <c r="G9" s="69">
        <v>-3000</v>
      </c>
    </row>
    <row r="10" spans="1:7" x14ac:dyDescent="0.25">
      <c r="A10" s="72" t="s">
        <v>9</v>
      </c>
      <c r="B10" s="85">
        <v>6700</v>
      </c>
      <c r="C10" s="69">
        <v>10900</v>
      </c>
      <c r="D10" s="69">
        <v>18000</v>
      </c>
      <c r="E10" s="84">
        <v>19900</v>
      </c>
      <c r="F10" s="76">
        <v>15000</v>
      </c>
      <c r="G10" s="69">
        <v>21900</v>
      </c>
    </row>
    <row r="11" spans="1:7" x14ac:dyDescent="0.25">
      <c r="A11" s="73" t="s">
        <v>5</v>
      </c>
      <c r="B11" s="86">
        <v>1900</v>
      </c>
      <c r="C11" s="70">
        <v>2900</v>
      </c>
      <c r="D11" s="70">
        <v>23770</v>
      </c>
      <c r="E11" s="87">
        <v>37400</v>
      </c>
      <c r="F11" s="77">
        <v>20500</v>
      </c>
      <c r="G11" s="70">
        <v>47300</v>
      </c>
    </row>
    <row r="12" spans="1:7" x14ac:dyDescent="0.25">
      <c r="A12" s="72" t="s">
        <v>5</v>
      </c>
      <c r="B12" s="88">
        <v>7.0000000000000001E-3</v>
      </c>
      <c r="C12" s="71">
        <v>1.0999999999999999E-2</v>
      </c>
      <c r="D12" s="71">
        <v>8.7999999999999995E-2</v>
      </c>
      <c r="E12" s="89">
        <v>0.13800000000000001</v>
      </c>
      <c r="F12" s="78">
        <v>7.5999999999999998E-2</v>
      </c>
      <c r="G12" s="71">
        <v>0.17399999999999999</v>
      </c>
    </row>
    <row r="13" spans="1:7" ht="15.75" thickBot="1" x14ac:dyDescent="0.3">
      <c r="A13" s="72" t="s">
        <v>99</v>
      </c>
      <c r="B13" s="90">
        <v>-0.01</v>
      </c>
      <c r="C13" s="91">
        <v>-1.7999999999999999E-2</v>
      </c>
      <c r="D13" s="91">
        <v>0.03</v>
      </c>
      <c r="E13" s="92">
        <v>7.5999999999999998E-2</v>
      </c>
      <c r="F13" s="78">
        <v>3.1E-2</v>
      </c>
      <c r="G13" s="71">
        <v>0.105</v>
      </c>
    </row>
    <row r="14" spans="1:7" x14ac:dyDescent="0.25">
      <c r="A14" s="3"/>
      <c r="E14" s="4"/>
    </row>
    <row r="15" spans="1:7" s="93" customFormat="1" x14ac:dyDescent="0.25">
      <c r="A15" s="93" t="s">
        <v>101</v>
      </c>
      <c r="E15" s="94"/>
    </row>
    <row r="16" spans="1:7" s="93" customFormat="1" x14ac:dyDescent="0.25">
      <c r="A16" s="93" t="s">
        <v>100</v>
      </c>
      <c r="E16" s="94"/>
    </row>
    <row r="17" spans="1:7" s="93" customFormat="1" x14ac:dyDescent="0.25">
      <c r="A17" s="93" t="s">
        <v>102</v>
      </c>
      <c r="E17" s="94"/>
    </row>
    <row r="18" spans="1:7" s="5" customFormat="1" x14ac:dyDescent="0.25">
      <c r="A18" s="5" t="s">
        <v>103</v>
      </c>
      <c r="E18" s="29"/>
    </row>
    <row r="19" spans="1:7" ht="15.75" thickBot="1" x14ac:dyDescent="0.3">
      <c r="A19" s="3"/>
      <c r="E19" s="4"/>
    </row>
    <row r="20" spans="1:7" x14ac:dyDescent="0.25">
      <c r="A20" s="99" t="s">
        <v>10</v>
      </c>
      <c r="B20" s="105" t="s">
        <v>12</v>
      </c>
      <c r="C20" s="106" t="s">
        <v>12</v>
      </c>
      <c r="D20" s="107" t="s">
        <v>12</v>
      </c>
      <c r="E20" s="108" t="s">
        <v>12</v>
      </c>
      <c r="F20" s="101" t="s">
        <v>6</v>
      </c>
      <c r="G20" s="95" t="s">
        <v>7</v>
      </c>
    </row>
    <row r="21" spans="1:7" x14ac:dyDescent="0.25">
      <c r="A21" s="99" t="s">
        <v>11</v>
      </c>
      <c r="B21" s="109">
        <v>2020</v>
      </c>
      <c r="C21" s="96">
        <v>2021</v>
      </c>
      <c r="D21" s="96">
        <v>2022</v>
      </c>
      <c r="E21" s="110">
        <v>2023</v>
      </c>
      <c r="F21" s="102">
        <v>2022</v>
      </c>
      <c r="G21" s="96">
        <v>2023</v>
      </c>
    </row>
    <row r="22" spans="1:7" x14ac:dyDescent="0.25">
      <c r="A22" s="99" t="s">
        <v>4</v>
      </c>
      <c r="B22" s="111" t="s">
        <v>104</v>
      </c>
      <c r="C22" s="97" t="s">
        <v>105</v>
      </c>
      <c r="D22" s="97" t="s">
        <v>106</v>
      </c>
      <c r="E22" s="112" t="s">
        <v>107</v>
      </c>
      <c r="F22" s="103" t="s">
        <v>108</v>
      </c>
      <c r="G22" s="97" t="s">
        <v>109</v>
      </c>
    </row>
    <row r="23" spans="1:7" x14ac:dyDescent="0.25">
      <c r="A23" s="99" t="s">
        <v>3</v>
      </c>
      <c r="B23" s="111" t="s">
        <v>110</v>
      </c>
      <c r="C23" s="97" t="s">
        <v>111</v>
      </c>
      <c r="D23" s="97" t="s">
        <v>112</v>
      </c>
      <c r="E23" s="112" t="s">
        <v>113</v>
      </c>
      <c r="F23" s="103" t="s">
        <v>113</v>
      </c>
      <c r="G23" s="97" t="s">
        <v>113</v>
      </c>
    </row>
    <row r="24" spans="1:7" ht="15.75" thickBot="1" x14ac:dyDescent="0.3">
      <c r="A24" s="100" t="s">
        <v>2</v>
      </c>
      <c r="B24" s="113">
        <v>3.2000000000000001E-2</v>
      </c>
      <c r="C24" s="114">
        <v>3.1E-2</v>
      </c>
      <c r="D24" s="114">
        <v>3.4000000000000002E-2</v>
      </c>
      <c r="E24" s="115">
        <v>3.5000000000000003E-2</v>
      </c>
      <c r="F24" s="104">
        <v>3.3000000000000002E-2</v>
      </c>
      <c r="G24" s="98">
        <v>3.5999999999999997E-2</v>
      </c>
    </row>
    <row r="25" spans="1:7" x14ac:dyDescent="0.25">
      <c r="A25" s="3"/>
      <c r="E25" s="4"/>
    </row>
    <row r="26" spans="1:7" s="5" customFormat="1" x14ac:dyDescent="0.25">
      <c r="A26" s="5" t="s">
        <v>114</v>
      </c>
      <c r="E26" s="29"/>
    </row>
    <row r="27" spans="1:7" s="5" customFormat="1" x14ac:dyDescent="0.25">
      <c r="A27" s="5" t="s">
        <v>115</v>
      </c>
      <c r="E27" s="29"/>
    </row>
    <row r="28" spans="1:7" x14ac:dyDescent="0.25">
      <c r="A28" s="3"/>
      <c r="E28" s="4"/>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2"/>
  <sheetViews>
    <sheetView workbookViewId="0">
      <selection activeCell="C47" sqref="C47"/>
    </sheetView>
  </sheetViews>
  <sheetFormatPr baseColWidth="10" defaultRowHeight="15" x14ac:dyDescent="0.25"/>
  <cols>
    <col min="1" max="1" width="21.140625" customWidth="1"/>
    <col min="2" max="2" width="11.5703125" customWidth="1"/>
    <col min="3" max="3" width="9.42578125" customWidth="1"/>
    <col min="5" max="5" width="14.42578125" customWidth="1"/>
    <col min="6" max="6" width="15.5703125" customWidth="1"/>
    <col min="7" max="7" width="13.85546875" customWidth="1"/>
    <col min="8" max="8" width="15.42578125" customWidth="1"/>
    <col min="9" max="9" width="13.5703125" customWidth="1"/>
    <col min="10" max="10" width="14.140625" customWidth="1"/>
  </cols>
  <sheetData>
    <row r="1" spans="1:15" x14ac:dyDescent="0.25">
      <c r="A1" s="3" t="s">
        <v>52</v>
      </c>
      <c r="B1" s="3"/>
      <c r="C1" s="3"/>
      <c r="D1" s="5" t="s">
        <v>55</v>
      </c>
      <c r="E1" s="5" t="s">
        <v>56</v>
      </c>
      <c r="F1" s="5"/>
      <c r="G1" s="5"/>
      <c r="H1" s="5" t="s">
        <v>64</v>
      </c>
    </row>
    <row r="2" spans="1:15" ht="15.75" thickBot="1" x14ac:dyDescent="0.3">
      <c r="A2" s="5"/>
      <c r="B2" s="33">
        <v>43586</v>
      </c>
      <c r="C2" s="33">
        <v>43709</v>
      </c>
      <c r="D2" s="33">
        <v>43831</v>
      </c>
      <c r="E2" s="33">
        <v>44197</v>
      </c>
      <c r="F2" s="33">
        <v>44317</v>
      </c>
      <c r="G2" s="33">
        <v>44440</v>
      </c>
      <c r="H2" s="5" t="s">
        <v>62</v>
      </c>
      <c r="I2" s="5" t="s">
        <v>95</v>
      </c>
      <c r="J2" s="5" t="s">
        <v>96</v>
      </c>
    </row>
    <row r="3" spans="1:15" ht="15.75" thickBot="1" x14ac:dyDescent="0.3">
      <c r="A3" s="34" t="s">
        <v>25</v>
      </c>
      <c r="B3" s="63">
        <v>2360</v>
      </c>
      <c r="C3" s="63">
        <v>2126</v>
      </c>
      <c r="D3" s="35">
        <v>2167</v>
      </c>
      <c r="E3" s="35">
        <v>5105</v>
      </c>
      <c r="F3" s="35">
        <v>6314</v>
      </c>
      <c r="G3" s="35">
        <v>5666</v>
      </c>
      <c r="H3" s="36">
        <f t="shared" ref="H3:H29" si="0">E3/D3-1</f>
        <v>1.3557914167051224</v>
      </c>
      <c r="I3" s="36">
        <f>(F3/B3)-1</f>
        <v>1.6754237288135592</v>
      </c>
      <c r="J3" s="36">
        <f>(G3/C3)-1</f>
        <v>1.6650987770460959</v>
      </c>
      <c r="K3" s="46"/>
      <c r="L3" s="46"/>
      <c r="M3" s="46"/>
      <c r="N3" s="46"/>
      <c r="O3" s="46"/>
    </row>
    <row r="4" spans="1:15" ht="15.75" thickBot="1" x14ac:dyDescent="0.3">
      <c r="A4" s="37" t="s">
        <v>26</v>
      </c>
      <c r="B4" s="64">
        <v>1107</v>
      </c>
      <c r="C4" s="64">
        <v>1057</v>
      </c>
      <c r="D4" s="38">
        <v>1138</v>
      </c>
      <c r="E4" s="38">
        <v>2910</v>
      </c>
      <c r="F4" s="38">
        <v>3478</v>
      </c>
      <c r="G4" s="38">
        <v>3245</v>
      </c>
      <c r="H4" s="36">
        <f t="shared" si="0"/>
        <v>1.5571177504393674</v>
      </c>
      <c r="I4" s="36">
        <f t="shared" ref="I4:I29" si="1">(F4/B4)-1</f>
        <v>2.1418247515808493</v>
      </c>
      <c r="J4" s="36">
        <f t="shared" ref="J4:J28" si="2">(G4/C4)-1</f>
        <v>2.0700094607379373</v>
      </c>
    </row>
    <row r="5" spans="1:15" ht="15.75" thickBot="1" x14ac:dyDescent="0.3">
      <c r="A5" s="37" t="s">
        <v>27</v>
      </c>
      <c r="B5" s="62">
        <v>484</v>
      </c>
      <c r="C5" s="62">
        <v>420</v>
      </c>
      <c r="D5" s="39">
        <v>438</v>
      </c>
      <c r="E5" s="39">
        <v>965</v>
      </c>
      <c r="F5" s="38">
        <v>1058</v>
      </c>
      <c r="G5" s="38">
        <v>963</v>
      </c>
      <c r="H5" s="36">
        <f t="shared" si="0"/>
        <v>1.2031963470319633</v>
      </c>
      <c r="I5" s="36">
        <f t="shared" si="1"/>
        <v>1.1859504132231407</v>
      </c>
      <c r="J5" s="36">
        <f t="shared" si="2"/>
        <v>1.2928571428571427</v>
      </c>
    </row>
    <row r="6" spans="1:15" ht="15.75" thickBot="1" x14ac:dyDescent="0.3">
      <c r="A6" s="37" t="s">
        <v>28</v>
      </c>
      <c r="B6" s="62">
        <v>12</v>
      </c>
      <c r="C6" s="62">
        <v>19</v>
      </c>
      <c r="D6" s="39">
        <v>31</v>
      </c>
      <c r="E6" s="39">
        <v>50</v>
      </c>
      <c r="F6" s="39">
        <v>49</v>
      </c>
      <c r="G6" s="39">
        <v>34</v>
      </c>
      <c r="H6" s="36">
        <f t="shared" si="0"/>
        <v>0.61290322580645151</v>
      </c>
      <c r="I6" s="36">
        <f t="shared" si="1"/>
        <v>3.083333333333333</v>
      </c>
      <c r="J6" s="36">
        <f t="shared" si="2"/>
        <v>0.78947368421052633</v>
      </c>
    </row>
    <row r="7" spans="1:15" ht="15.75" thickBot="1" x14ac:dyDescent="0.3">
      <c r="A7" s="37" t="s">
        <v>29</v>
      </c>
      <c r="B7" s="62">
        <v>138</v>
      </c>
      <c r="C7" s="62">
        <v>116</v>
      </c>
      <c r="D7" s="39">
        <v>105</v>
      </c>
      <c r="E7" s="39">
        <v>207</v>
      </c>
      <c r="F7" s="39">
        <v>251</v>
      </c>
      <c r="G7" s="39">
        <v>215</v>
      </c>
      <c r="H7" s="36">
        <f t="shared" si="0"/>
        <v>0.97142857142857153</v>
      </c>
      <c r="I7" s="36">
        <f t="shared" si="1"/>
        <v>0.81884057971014501</v>
      </c>
      <c r="J7" s="36">
        <f t="shared" si="2"/>
        <v>0.85344827586206895</v>
      </c>
    </row>
    <row r="8" spans="1:15" ht="15.75" thickBot="1" x14ac:dyDescent="0.3">
      <c r="A8" s="37" t="s">
        <v>30</v>
      </c>
      <c r="B8" s="62">
        <v>12</v>
      </c>
      <c r="C8" s="62">
        <v>6</v>
      </c>
      <c r="D8" s="39">
        <v>10</v>
      </c>
      <c r="E8" s="39">
        <v>28</v>
      </c>
      <c r="F8" s="39">
        <v>27</v>
      </c>
      <c r="G8" s="39">
        <v>30</v>
      </c>
      <c r="H8" s="36">
        <f t="shared" si="0"/>
        <v>1.7999999999999998</v>
      </c>
      <c r="I8" s="36">
        <f t="shared" si="1"/>
        <v>1.25</v>
      </c>
      <c r="J8" s="66">
        <f t="shared" si="2"/>
        <v>4</v>
      </c>
    </row>
    <row r="9" spans="1:15" ht="15.75" thickBot="1" x14ac:dyDescent="0.3">
      <c r="A9" s="37" t="s">
        <v>31</v>
      </c>
      <c r="B9" s="62">
        <v>18</v>
      </c>
      <c r="C9" s="62">
        <v>16</v>
      </c>
      <c r="D9" s="39">
        <v>15</v>
      </c>
      <c r="E9" s="39">
        <v>49</v>
      </c>
      <c r="F9" s="39">
        <v>65</v>
      </c>
      <c r="G9" s="39">
        <v>55</v>
      </c>
      <c r="H9" s="36">
        <f t="shared" si="0"/>
        <v>2.2666666666666666</v>
      </c>
      <c r="I9" s="36">
        <f t="shared" si="1"/>
        <v>2.6111111111111112</v>
      </c>
      <c r="J9" s="36">
        <f t="shared" si="2"/>
        <v>2.4375</v>
      </c>
    </row>
    <row r="10" spans="1:15" ht="15.75" thickBot="1" x14ac:dyDescent="0.3">
      <c r="A10" s="37" t="s">
        <v>32</v>
      </c>
      <c r="B10" s="62">
        <v>53</v>
      </c>
      <c r="C10" s="62">
        <v>50</v>
      </c>
      <c r="D10" s="39">
        <v>51</v>
      </c>
      <c r="E10" s="39">
        <v>99</v>
      </c>
      <c r="F10" s="39">
        <v>92</v>
      </c>
      <c r="G10" s="39">
        <v>105</v>
      </c>
      <c r="H10" s="36">
        <f t="shared" si="0"/>
        <v>0.94117647058823528</v>
      </c>
      <c r="I10" s="36">
        <f t="shared" si="1"/>
        <v>0.73584905660377364</v>
      </c>
      <c r="J10" s="36">
        <f t="shared" si="2"/>
        <v>1.1000000000000001</v>
      </c>
    </row>
    <row r="11" spans="1:15" ht="15.75" thickBot="1" x14ac:dyDescent="0.3">
      <c r="A11" s="37" t="s">
        <v>33</v>
      </c>
      <c r="B11" s="62">
        <v>173</v>
      </c>
      <c r="C11" s="62">
        <v>144</v>
      </c>
      <c r="D11" s="39">
        <v>143</v>
      </c>
      <c r="E11" s="39">
        <v>345</v>
      </c>
      <c r="F11" s="39">
        <v>417</v>
      </c>
      <c r="G11" s="39">
        <v>398</v>
      </c>
      <c r="H11" s="36">
        <f t="shared" si="0"/>
        <v>1.4125874125874125</v>
      </c>
      <c r="I11" s="36">
        <f t="shared" si="1"/>
        <v>1.4104046242774566</v>
      </c>
      <c r="J11" s="36">
        <f t="shared" si="2"/>
        <v>1.7638888888888888</v>
      </c>
    </row>
    <row r="12" spans="1:15" ht="15.75" thickBot="1" x14ac:dyDescent="0.3">
      <c r="A12" s="37" t="s">
        <v>34</v>
      </c>
      <c r="B12" s="62">
        <v>528</v>
      </c>
      <c r="C12" s="62">
        <v>543</v>
      </c>
      <c r="D12" s="39">
        <v>575</v>
      </c>
      <c r="E12" s="38">
        <v>1141</v>
      </c>
      <c r="F12" s="38">
        <v>1220</v>
      </c>
      <c r="G12" s="38">
        <v>1151</v>
      </c>
      <c r="H12" s="36">
        <f t="shared" si="0"/>
        <v>0.98434782608695648</v>
      </c>
      <c r="I12" s="36">
        <f t="shared" si="1"/>
        <v>1.3106060606060606</v>
      </c>
      <c r="J12" s="36">
        <f t="shared" si="2"/>
        <v>1.1197053406998156</v>
      </c>
    </row>
    <row r="13" spans="1:15" ht="15.75" thickBot="1" x14ac:dyDescent="0.3">
      <c r="A13" s="37" t="s">
        <v>35</v>
      </c>
      <c r="B13" s="62">
        <v>364</v>
      </c>
      <c r="C13" s="62">
        <v>320</v>
      </c>
      <c r="D13" s="39">
        <v>318</v>
      </c>
      <c r="E13" s="39">
        <v>915</v>
      </c>
      <c r="F13" s="39">
        <v>996</v>
      </c>
      <c r="G13" s="39">
        <v>949</v>
      </c>
      <c r="H13" s="36">
        <f t="shared" si="0"/>
        <v>1.8773584905660377</v>
      </c>
      <c r="I13" s="36">
        <f t="shared" si="1"/>
        <v>1.7362637362637363</v>
      </c>
      <c r="J13" s="36">
        <f t="shared" si="2"/>
        <v>1.9656250000000002</v>
      </c>
    </row>
    <row r="14" spans="1:15" ht="15.75" thickBot="1" x14ac:dyDescent="0.3">
      <c r="A14" s="37" t="s">
        <v>36</v>
      </c>
      <c r="B14" s="62">
        <v>454</v>
      </c>
      <c r="C14" s="62">
        <v>397</v>
      </c>
      <c r="D14" s="39">
        <v>452</v>
      </c>
      <c r="E14" s="39">
        <v>948</v>
      </c>
      <c r="F14" s="38">
        <v>1121</v>
      </c>
      <c r="G14" s="38">
        <v>1038</v>
      </c>
      <c r="H14" s="36">
        <f t="shared" si="0"/>
        <v>1.0973451327433628</v>
      </c>
      <c r="I14" s="36">
        <f t="shared" si="1"/>
        <v>1.4691629955947136</v>
      </c>
      <c r="J14" s="36">
        <f t="shared" si="2"/>
        <v>1.6146095717884132</v>
      </c>
    </row>
    <row r="15" spans="1:15" ht="15.75" thickBot="1" x14ac:dyDescent="0.3">
      <c r="A15" s="37" t="s">
        <v>37</v>
      </c>
      <c r="B15" s="62">
        <v>396</v>
      </c>
      <c r="C15" s="62">
        <v>345</v>
      </c>
      <c r="D15" s="39">
        <v>367</v>
      </c>
      <c r="E15" s="39">
        <v>743</v>
      </c>
      <c r="F15" s="39">
        <v>874</v>
      </c>
      <c r="G15" s="39">
        <v>833</v>
      </c>
      <c r="H15" s="36">
        <f t="shared" si="0"/>
        <v>1.0245231607629428</v>
      </c>
      <c r="I15" s="36">
        <f t="shared" si="1"/>
        <v>1.2070707070707072</v>
      </c>
      <c r="J15" s="36">
        <f t="shared" si="2"/>
        <v>1.4144927536231884</v>
      </c>
    </row>
    <row r="16" spans="1:15" ht="15.75" thickBot="1" x14ac:dyDescent="0.3">
      <c r="A16" s="37" t="s">
        <v>38</v>
      </c>
      <c r="B16" s="62">
        <v>213</v>
      </c>
      <c r="C16" s="62">
        <v>204</v>
      </c>
      <c r="D16" s="39">
        <v>222</v>
      </c>
      <c r="E16" s="39">
        <v>397</v>
      </c>
      <c r="F16" s="39">
        <v>370</v>
      </c>
      <c r="G16" s="39">
        <v>353</v>
      </c>
      <c r="H16" s="36">
        <f t="shared" si="0"/>
        <v>0.78828828828828823</v>
      </c>
      <c r="I16" s="36">
        <f t="shared" si="1"/>
        <v>0.73708920187793425</v>
      </c>
      <c r="J16" s="36">
        <f>(G16/C16)-1</f>
        <v>0.73039215686274517</v>
      </c>
    </row>
    <row r="17" spans="1:10" ht="15" customHeight="1" thickBot="1" x14ac:dyDescent="0.3">
      <c r="A17" s="37" t="s">
        <v>39</v>
      </c>
      <c r="B17" s="62">
        <v>66</v>
      </c>
      <c r="C17" s="62">
        <v>71</v>
      </c>
      <c r="D17" s="39">
        <v>71</v>
      </c>
      <c r="E17" s="39">
        <v>119</v>
      </c>
      <c r="F17" s="39">
        <v>141</v>
      </c>
      <c r="G17" s="39">
        <v>125</v>
      </c>
      <c r="H17" s="36">
        <f t="shared" si="0"/>
        <v>0.676056338028169</v>
      </c>
      <c r="I17" s="36">
        <f t="shared" si="1"/>
        <v>1.1363636363636362</v>
      </c>
      <c r="J17" s="36">
        <f t="shared" si="2"/>
        <v>0.76056338028169024</v>
      </c>
    </row>
    <row r="18" spans="1:10" ht="30.75" thickBot="1" x14ac:dyDescent="0.3">
      <c r="A18" s="37" t="s">
        <v>40</v>
      </c>
      <c r="B18" s="62">
        <v>12</v>
      </c>
      <c r="C18" s="62">
        <v>10</v>
      </c>
      <c r="D18" s="39">
        <v>13</v>
      </c>
      <c r="E18" s="39">
        <v>15</v>
      </c>
      <c r="F18" s="39">
        <v>18</v>
      </c>
      <c r="G18" s="39">
        <v>13</v>
      </c>
      <c r="H18" s="36">
        <f t="shared" si="0"/>
        <v>0.15384615384615374</v>
      </c>
      <c r="I18" s="36">
        <f t="shared" si="1"/>
        <v>0.5</v>
      </c>
      <c r="J18" s="36">
        <f t="shared" si="2"/>
        <v>0.30000000000000004</v>
      </c>
    </row>
    <row r="19" spans="1:10" ht="15.75" thickBot="1" x14ac:dyDescent="0.3">
      <c r="A19" s="37" t="s">
        <v>41</v>
      </c>
      <c r="B19" s="62">
        <v>604</v>
      </c>
      <c r="C19" s="62">
        <v>578</v>
      </c>
      <c r="D19" s="39">
        <v>667</v>
      </c>
      <c r="E19" s="38">
        <v>1360</v>
      </c>
      <c r="F19" s="38">
        <v>1614</v>
      </c>
      <c r="G19" s="38">
        <v>1557</v>
      </c>
      <c r="H19" s="36">
        <f t="shared" si="0"/>
        <v>1.0389805097451275</v>
      </c>
      <c r="I19" s="36">
        <f t="shared" si="1"/>
        <v>1.6721854304635762</v>
      </c>
      <c r="J19" s="36">
        <f t="shared" si="2"/>
        <v>1.6937716262975777</v>
      </c>
    </row>
    <row r="20" spans="1:10" ht="15.75" thickBot="1" x14ac:dyDescent="0.3">
      <c r="A20" s="37" t="s">
        <v>42</v>
      </c>
      <c r="B20" s="62">
        <v>54</v>
      </c>
      <c r="C20" s="62">
        <v>57</v>
      </c>
      <c r="D20" s="39">
        <v>49</v>
      </c>
      <c r="E20" s="39">
        <v>136</v>
      </c>
      <c r="F20" s="39">
        <v>174</v>
      </c>
      <c r="G20" s="39">
        <v>168</v>
      </c>
      <c r="H20" s="36">
        <f t="shared" si="0"/>
        <v>1.7755102040816326</v>
      </c>
      <c r="I20" s="36">
        <f t="shared" si="1"/>
        <v>2.2222222222222223</v>
      </c>
      <c r="J20" s="36">
        <f t="shared" si="2"/>
        <v>1.9473684210526314</v>
      </c>
    </row>
    <row r="21" spans="1:10" ht="15.75" thickBot="1" x14ac:dyDescent="0.3">
      <c r="A21" s="37" t="s">
        <v>43</v>
      </c>
      <c r="B21" s="64">
        <v>1259</v>
      </c>
      <c r="C21" s="64">
        <v>1161</v>
      </c>
      <c r="D21" s="38">
        <v>1283</v>
      </c>
      <c r="E21" s="38">
        <v>3005</v>
      </c>
      <c r="F21" s="38">
        <v>3330</v>
      </c>
      <c r="G21" s="38">
        <v>3270</v>
      </c>
      <c r="H21" s="36">
        <f t="shared" si="0"/>
        <v>1.3421667965705377</v>
      </c>
      <c r="I21" s="36">
        <f t="shared" si="1"/>
        <v>1.6449563145353454</v>
      </c>
      <c r="J21" s="36">
        <f t="shared" si="2"/>
        <v>1.8165374677002584</v>
      </c>
    </row>
    <row r="22" spans="1:10" ht="15.75" thickBot="1" x14ac:dyDescent="0.3">
      <c r="A22" s="37" t="s">
        <v>44</v>
      </c>
      <c r="B22" s="62">
        <v>339</v>
      </c>
      <c r="C22" s="62">
        <v>341</v>
      </c>
      <c r="D22" s="39">
        <v>363</v>
      </c>
      <c r="E22" s="39">
        <v>783</v>
      </c>
      <c r="F22" s="39">
        <v>842</v>
      </c>
      <c r="G22" s="39">
        <v>862</v>
      </c>
      <c r="H22" s="36">
        <f t="shared" si="0"/>
        <v>1.1570247933884299</v>
      </c>
      <c r="I22" s="36">
        <f t="shared" si="1"/>
        <v>1.4837758112094397</v>
      </c>
      <c r="J22" s="36">
        <f t="shared" si="2"/>
        <v>1.5278592375366569</v>
      </c>
    </row>
    <row r="23" spans="1:10" ht="15.75" thickBot="1" x14ac:dyDescent="0.3">
      <c r="A23" s="37" t="s">
        <v>45</v>
      </c>
      <c r="B23" s="62">
        <v>731</v>
      </c>
      <c r="C23" s="62">
        <v>750</v>
      </c>
      <c r="D23" s="39">
        <v>865</v>
      </c>
      <c r="E23" s="38">
        <v>1425</v>
      </c>
      <c r="F23" s="38">
        <v>1473</v>
      </c>
      <c r="G23" s="38">
        <v>1339</v>
      </c>
      <c r="H23" s="36">
        <f t="shared" si="0"/>
        <v>0.64739884393063574</v>
      </c>
      <c r="I23" s="36">
        <f t="shared" si="1"/>
        <v>1.0150478796169629</v>
      </c>
      <c r="J23" s="36">
        <f t="shared" si="2"/>
        <v>0.78533333333333344</v>
      </c>
    </row>
    <row r="24" spans="1:10" ht="15.75" thickBot="1" x14ac:dyDescent="0.3">
      <c r="A24" s="37" t="s">
        <v>46</v>
      </c>
      <c r="B24" s="64">
        <v>1972</v>
      </c>
      <c r="C24" s="64">
        <v>1981</v>
      </c>
      <c r="D24" s="38">
        <v>2047</v>
      </c>
      <c r="E24" s="38">
        <v>4372</v>
      </c>
      <c r="F24" s="38">
        <v>4466</v>
      </c>
      <c r="G24" s="38">
        <v>4044</v>
      </c>
      <c r="H24" s="36">
        <f t="shared" si="0"/>
        <v>1.1358085002442597</v>
      </c>
      <c r="I24" s="36">
        <f t="shared" si="1"/>
        <v>1.2647058823529411</v>
      </c>
      <c r="J24" s="36">
        <f t="shared" si="2"/>
        <v>1.0413932357395255</v>
      </c>
    </row>
    <row r="25" spans="1:10" ht="15.75" thickBot="1" x14ac:dyDescent="0.3">
      <c r="A25" s="37" t="s">
        <v>47</v>
      </c>
      <c r="B25" s="62">
        <v>379</v>
      </c>
      <c r="C25" s="62">
        <v>343</v>
      </c>
      <c r="D25" s="39">
        <v>360</v>
      </c>
      <c r="E25" s="39">
        <v>861</v>
      </c>
      <c r="F25" s="39">
        <v>969</v>
      </c>
      <c r="G25" s="39">
        <v>886</v>
      </c>
      <c r="H25" s="36">
        <f t="shared" si="0"/>
        <v>1.3916666666666666</v>
      </c>
      <c r="I25" s="36">
        <f t="shared" si="1"/>
        <v>1.5567282321899736</v>
      </c>
      <c r="J25" s="36">
        <f t="shared" si="2"/>
        <v>1.5830903790087465</v>
      </c>
    </row>
    <row r="26" spans="1:10" ht="15.75" thickBot="1" x14ac:dyDescent="0.3">
      <c r="A26" s="37" t="s">
        <v>48</v>
      </c>
      <c r="B26" s="62">
        <v>659</v>
      </c>
      <c r="C26" s="62">
        <v>583</v>
      </c>
      <c r="D26" s="39">
        <v>626</v>
      </c>
      <c r="E26" s="38">
        <v>1258</v>
      </c>
      <c r="F26" s="38">
        <v>1276</v>
      </c>
      <c r="G26" s="38">
        <v>1141</v>
      </c>
      <c r="H26" s="36">
        <f t="shared" si="0"/>
        <v>1.009584664536741</v>
      </c>
      <c r="I26" s="36">
        <f t="shared" si="1"/>
        <v>0.93626707132018216</v>
      </c>
      <c r="J26" s="36">
        <f t="shared" si="2"/>
        <v>0.95711835334476847</v>
      </c>
    </row>
    <row r="27" spans="1:10" ht="15.75" thickBot="1" x14ac:dyDescent="0.3">
      <c r="A27" s="37" t="s">
        <v>49</v>
      </c>
      <c r="B27" s="64">
        <v>1690</v>
      </c>
      <c r="C27" s="64">
        <v>1404</v>
      </c>
      <c r="D27" s="38">
        <v>1412</v>
      </c>
      <c r="E27" s="38">
        <v>2967</v>
      </c>
      <c r="F27" s="38">
        <v>3390</v>
      </c>
      <c r="G27" s="38">
        <v>3270</v>
      </c>
      <c r="H27" s="36">
        <f t="shared" si="0"/>
        <v>1.1012747875354107</v>
      </c>
      <c r="I27" s="36">
        <f t="shared" si="1"/>
        <v>1.0059171597633134</v>
      </c>
      <c r="J27" s="36">
        <f t="shared" si="2"/>
        <v>1.3290598290598292</v>
      </c>
    </row>
    <row r="28" spans="1:10" ht="15.75" thickBot="1" x14ac:dyDescent="0.3">
      <c r="A28" s="37" t="s">
        <v>50</v>
      </c>
      <c r="B28" s="62">
        <v>269</v>
      </c>
      <c r="C28" s="62">
        <v>244</v>
      </c>
      <c r="D28" s="39">
        <v>242</v>
      </c>
      <c r="E28" s="39">
        <v>463</v>
      </c>
      <c r="F28" s="39">
        <v>503</v>
      </c>
      <c r="G28" s="39">
        <v>486</v>
      </c>
      <c r="H28" s="36">
        <f t="shared" si="0"/>
        <v>0.91322314049586772</v>
      </c>
      <c r="I28" s="36">
        <f t="shared" si="1"/>
        <v>0.86988847583643114</v>
      </c>
      <c r="J28" s="36">
        <f t="shared" si="2"/>
        <v>0.99180327868852469</v>
      </c>
    </row>
    <row r="29" spans="1:10" ht="15.75" thickBot="1" x14ac:dyDescent="0.3">
      <c r="A29" s="40" t="s">
        <v>51</v>
      </c>
      <c r="B29" s="65">
        <v>14346</v>
      </c>
      <c r="C29" s="65">
        <v>13286</v>
      </c>
      <c r="D29" s="41">
        <f>SUM(D3:D28)</f>
        <v>14030</v>
      </c>
      <c r="E29" s="41">
        <f>SUM(E3:E28)</f>
        <v>30666</v>
      </c>
      <c r="F29" s="41">
        <v>34528</v>
      </c>
      <c r="G29" s="41">
        <v>32196</v>
      </c>
      <c r="H29" s="42">
        <f t="shared" si="0"/>
        <v>1.1857448325017819</v>
      </c>
      <c r="I29" s="42">
        <f t="shared" si="1"/>
        <v>1.4068032901157115</v>
      </c>
      <c r="J29" s="42">
        <f>(G29/C29)-1</f>
        <v>1.4233027246725878</v>
      </c>
    </row>
    <row r="30" spans="1:10" x14ac:dyDescent="0.25">
      <c r="D30" s="1"/>
      <c r="F30" s="1"/>
      <c r="G30" s="1"/>
      <c r="I30" s="43"/>
    </row>
    <row r="31" spans="1:10" x14ac:dyDescent="0.25">
      <c r="A31" t="s">
        <v>54</v>
      </c>
      <c r="E31" s="4" t="s">
        <v>53</v>
      </c>
      <c r="F31" s="4"/>
      <c r="G31" s="4"/>
      <c r="H31" t="s">
        <v>63</v>
      </c>
      <c r="I31" s="44"/>
    </row>
    <row r="32" spans="1:10" x14ac:dyDescent="0.25">
      <c r="A32" t="s">
        <v>65</v>
      </c>
    </row>
  </sheetData>
  <conditionalFormatting sqref="H3:H29">
    <cfRule type="cellIs" dxfId="3" priority="13" operator="lessThan">
      <formula>1.2</formula>
    </cfRule>
    <cfRule type="cellIs" dxfId="2" priority="14" operator="greaterThan">
      <formula>1.5</formula>
    </cfRule>
  </conditionalFormatting>
  <conditionalFormatting sqref="I3:J29">
    <cfRule type="cellIs" dxfId="1" priority="1" operator="lessThan">
      <formula>1.2</formula>
    </cfRule>
    <cfRule type="cellIs" dxfId="0" priority="2" operator="greaterThan">
      <formula>1.5</formula>
    </cfRule>
  </conditionalFormatting>
  <hyperlinks>
    <hyperlink ref="E31" r:id="rId1" xr:uid="{A6F29251-4683-439E-A8D7-A136219A3735}"/>
  </hyperlinks>
  <pageMargins left="0.7" right="0.7" top="0.78740157499999996" bottom="0.78740157499999996" header="0.3" footer="0.3"/>
  <pageSetup paperSize="9" scale="6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
  <sheetViews>
    <sheetView workbookViewId="0">
      <selection activeCell="I30" sqref="I30"/>
    </sheetView>
  </sheetViews>
  <sheetFormatPr baseColWidth="10" defaultRowHeight="15" x14ac:dyDescent="0.25"/>
  <cols>
    <col min="1" max="1" width="16.5703125" customWidth="1"/>
  </cols>
  <sheetData>
    <row r="1" spans="1:17" x14ac:dyDescent="0.25">
      <c r="A1" s="3" t="s">
        <v>93</v>
      </c>
      <c r="B1" s="5"/>
      <c r="C1" s="5"/>
      <c r="D1" s="5"/>
      <c r="E1" s="5"/>
      <c r="F1" s="5"/>
      <c r="G1" s="5"/>
      <c r="H1" s="5"/>
    </row>
    <row r="2" spans="1:17" x14ac:dyDescent="0.25">
      <c r="A2" s="9"/>
      <c r="B2" s="9">
        <v>2018</v>
      </c>
      <c r="C2" s="9">
        <v>2019</v>
      </c>
      <c r="D2" s="9">
        <v>2019</v>
      </c>
      <c r="E2" s="9">
        <v>2019</v>
      </c>
      <c r="F2" s="9">
        <v>2020</v>
      </c>
      <c r="G2" s="9">
        <v>2021</v>
      </c>
      <c r="H2" s="9">
        <v>2022</v>
      </c>
      <c r="I2" s="59">
        <v>2023</v>
      </c>
      <c r="K2" s="46"/>
    </row>
    <row r="3" spans="1:17" ht="30" x14ac:dyDescent="0.25">
      <c r="A3" s="9"/>
      <c r="B3" s="9" t="s">
        <v>17</v>
      </c>
      <c r="C3" s="9" t="s">
        <v>18</v>
      </c>
      <c r="D3" s="9" t="s">
        <v>17</v>
      </c>
      <c r="E3" s="10" t="s">
        <v>19</v>
      </c>
      <c r="F3" s="9" t="s">
        <v>18</v>
      </c>
      <c r="G3" s="9" t="s">
        <v>18</v>
      </c>
      <c r="H3" s="9" t="s">
        <v>18</v>
      </c>
      <c r="I3" s="59" t="s">
        <v>18</v>
      </c>
    </row>
    <row r="4" spans="1:17" x14ac:dyDescent="0.25">
      <c r="A4" s="9" t="s">
        <v>20</v>
      </c>
      <c r="B4" s="30">
        <v>9208</v>
      </c>
      <c r="C4" s="30">
        <v>13235</v>
      </c>
      <c r="D4" s="30">
        <v>12323</v>
      </c>
      <c r="E4" s="31">
        <f>D4/C4</f>
        <v>0.93109180204004538</v>
      </c>
      <c r="F4" s="30">
        <v>18187</v>
      </c>
      <c r="G4" s="30">
        <v>20028</v>
      </c>
      <c r="H4" s="30">
        <v>21881</v>
      </c>
      <c r="I4" s="30">
        <v>23933</v>
      </c>
    </row>
    <row r="5" spans="1:17" x14ac:dyDescent="0.25">
      <c r="A5" s="9" t="s">
        <v>21</v>
      </c>
      <c r="B5" s="30">
        <v>8975</v>
      </c>
      <c r="C5" s="30">
        <v>10274</v>
      </c>
      <c r="D5" s="30">
        <v>9932</v>
      </c>
      <c r="E5" s="31">
        <f t="shared" ref="E5:E6" si="0">D5/C5</f>
        <v>0.96671208876776327</v>
      </c>
      <c r="F5" s="30">
        <v>10765</v>
      </c>
      <c r="G5" s="30">
        <v>13107</v>
      </c>
      <c r="H5" s="30">
        <v>18236</v>
      </c>
      <c r="I5" s="61">
        <v>18187</v>
      </c>
    </row>
    <row r="6" spans="1:17" x14ac:dyDescent="0.25">
      <c r="A6" s="9" t="s">
        <v>0</v>
      </c>
      <c r="B6" s="30">
        <f>SUM(B4:B5)</f>
        <v>18183</v>
      </c>
      <c r="C6" s="30">
        <f>SUM(C4:C5)</f>
        <v>23509</v>
      </c>
      <c r="D6" s="30">
        <f>SUM(D4:D5)</f>
        <v>22255</v>
      </c>
      <c r="E6" s="31">
        <f t="shared" si="0"/>
        <v>0.94665872644519122</v>
      </c>
      <c r="F6" s="30">
        <f t="shared" ref="F6:H6" si="1">SUM(F4:F5)</f>
        <v>28952</v>
      </c>
      <c r="G6" s="30">
        <f t="shared" si="1"/>
        <v>33135</v>
      </c>
      <c r="H6" s="30">
        <f t="shared" si="1"/>
        <v>40117</v>
      </c>
      <c r="I6" s="60">
        <f>SUM(I4:I5)</f>
        <v>42120</v>
      </c>
    </row>
    <row r="7" spans="1:17" x14ac:dyDescent="0.25">
      <c r="A7" s="9" t="s">
        <v>22</v>
      </c>
      <c r="B7" s="32">
        <f>B6/D6*100</f>
        <v>81.702988092563473</v>
      </c>
      <c r="C7" s="32"/>
      <c r="D7" s="32">
        <f>D6/$D$6*100</f>
        <v>100</v>
      </c>
      <c r="E7" s="32"/>
      <c r="F7" s="32">
        <f t="shared" ref="F7:I7" si="2">F6/$D$6*100</f>
        <v>130.09211413165579</v>
      </c>
      <c r="G7" s="32">
        <f t="shared" si="2"/>
        <v>148.88789036171644</v>
      </c>
      <c r="H7" s="32">
        <f t="shared" si="2"/>
        <v>180.26061559200178</v>
      </c>
      <c r="I7" s="32">
        <f t="shared" si="2"/>
        <v>189.26084026061559</v>
      </c>
    </row>
    <row r="8" spans="1:17" x14ac:dyDescent="0.25">
      <c r="A8" s="9" t="s">
        <v>23</v>
      </c>
      <c r="B8" s="9"/>
      <c r="C8" s="9"/>
      <c r="D8" s="9"/>
      <c r="E8" s="9"/>
      <c r="F8" s="30">
        <f>F6-D6</f>
        <v>6697</v>
      </c>
      <c r="G8" s="30">
        <f>G6-D6</f>
        <v>10880</v>
      </c>
      <c r="H8" s="30">
        <f>H6-D6</f>
        <v>17862</v>
      </c>
      <c r="I8" s="30">
        <f>I6-D6</f>
        <v>19865</v>
      </c>
    </row>
    <row r="9" spans="1:17" x14ac:dyDescent="0.25">
      <c r="A9" s="5"/>
      <c r="B9" s="5"/>
      <c r="C9" s="5"/>
      <c r="D9" s="5"/>
      <c r="E9" s="5"/>
      <c r="F9" s="18">
        <f>F6/D6-1</f>
        <v>0.30092114131655801</v>
      </c>
      <c r="G9" s="18">
        <f>G6/D6-1</f>
        <v>0.48887890361716457</v>
      </c>
      <c r="H9" s="18">
        <f>H6/D6-1</f>
        <v>0.80260615592001794</v>
      </c>
      <c r="I9" s="18">
        <f>I6/D6-1</f>
        <v>0.89260840260615582</v>
      </c>
    </row>
    <row r="10" spans="1:17" x14ac:dyDescent="0.25">
      <c r="A10" s="25" t="s">
        <v>24</v>
      </c>
      <c r="B10" s="5"/>
      <c r="C10" s="5"/>
      <c r="D10" s="26">
        <v>300</v>
      </c>
      <c r="E10" s="5"/>
      <c r="F10" s="17"/>
      <c r="G10" s="27">
        <f>D10*G7/100</f>
        <v>446.6636710851493</v>
      </c>
      <c r="H10" s="27">
        <f>D10*H7/100</f>
        <v>540.7818467760053</v>
      </c>
      <c r="I10" s="27">
        <f>D10*I7/100</f>
        <v>567.78252078184676</v>
      </c>
    </row>
    <row r="11" spans="1:17" x14ac:dyDescent="0.25">
      <c r="A11" s="25" t="s">
        <v>60</v>
      </c>
      <c r="B11" s="5"/>
      <c r="C11" s="5"/>
      <c r="D11" s="5"/>
      <c r="E11" s="5"/>
      <c r="F11" s="28">
        <v>400</v>
      </c>
      <c r="G11" s="27">
        <f>F11*G7/F7</f>
        <v>457.79220779220776</v>
      </c>
      <c r="H11" s="27">
        <f>F11*H7/F7</f>
        <v>554.25531914893622</v>
      </c>
      <c r="I11" s="27">
        <f>F11*I7/F7</f>
        <v>581.92870958828416</v>
      </c>
    </row>
    <row r="12" spans="1:17" x14ac:dyDescent="0.25">
      <c r="A12" s="5"/>
      <c r="B12" s="5"/>
      <c r="C12" s="5"/>
      <c r="D12" s="5"/>
      <c r="E12" s="5"/>
      <c r="F12" s="5"/>
      <c r="G12" s="5"/>
      <c r="H12" s="5"/>
    </row>
    <row r="13" spans="1:17" x14ac:dyDescent="0.25">
      <c r="A13" s="25" t="s">
        <v>57</v>
      </c>
      <c r="B13" s="5"/>
      <c r="C13" s="5"/>
      <c r="D13" s="5"/>
      <c r="E13" s="5"/>
      <c r="F13" s="29" t="s">
        <v>59</v>
      </c>
      <c r="G13" s="5"/>
      <c r="H13" s="5"/>
    </row>
    <row r="14" spans="1:17" x14ac:dyDescent="0.25">
      <c r="A14" s="5" t="s">
        <v>94</v>
      </c>
      <c r="P14" s="56" t="s">
        <v>59</v>
      </c>
      <c r="Q14" s="4"/>
    </row>
    <row r="15" spans="1:17" x14ac:dyDescent="0.25">
      <c r="A15" t="s">
        <v>58</v>
      </c>
    </row>
  </sheetData>
  <hyperlinks>
    <hyperlink ref="F13" r:id="rId1" xr:uid="{00000000-0004-0000-0300-000001000000}"/>
    <hyperlink ref="P14" r:id="rId2" xr:uid="{292B06DA-6C6A-47BC-A1EA-E31B1BC0C3EC}"/>
  </hyperlinks>
  <pageMargins left="0.7" right="0.7" top="0.78740157499999996" bottom="0.78740157499999996"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Formular Berechnungen</vt:lpstr>
      <vt:lpstr>Zahlengrundlage SKOS-Prognose</vt:lpstr>
      <vt:lpstr>Langzeitarbeitslosigkeit Tab 1</vt:lpstr>
      <vt:lpstr>Flüchtlinge VA Tab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Kaufmann</dc:creator>
  <cp:lastModifiedBy>Aatemad Kheir</cp:lastModifiedBy>
  <cp:lastPrinted>2021-07-07T07:01:03Z</cp:lastPrinted>
  <dcterms:created xsi:type="dcterms:W3CDTF">2020-05-03T10:58:32Z</dcterms:created>
  <dcterms:modified xsi:type="dcterms:W3CDTF">2021-10-20T07:32:00Z</dcterms:modified>
</cp:coreProperties>
</file>